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30" windowWidth="15945" windowHeight="7125" tabRatio="915" activeTab="2"/>
  </bookViews>
  <sheets>
    <sheet name="прил 1 табл 1" sheetId="8" r:id="rId1"/>
    <sheet name="прил 1 табл 2" sheetId="37" r:id="rId2"/>
    <sheet name="пр.5    (2020)" sheetId="36" r:id="rId3"/>
    <sheet name="пр. 5     (2020-2021)" sheetId="38" r:id="rId4"/>
    <sheet name="пр.    6  (2019)" sheetId="29" r:id="rId5"/>
    <sheet name="пр.  6 (2020-2021)" sheetId="39" r:id="rId6"/>
    <sheet name="пр.8   2020 (2021-2022)" sheetId="40" r:id="rId7"/>
    <sheet name="прилож 12" sheetId="27" r:id="rId8"/>
    <sheet name="верх предел" sheetId="33" r:id="rId9"/>
    <sheet name="прогнох осн характ" sheetId="34" r:id="rId10"/>
    <sheet name="Лист1" sheetId="41" r:id="rId11"/>
    <sheet name="пр.14" sheetId="28" r:id="rId12"/>
    <sheet name="Лист2" sheetId="42" r:id="rId13"/>
    <sheet name="Лист3" sheetId="43" r:id="rId14"/>
    <sheet name="Лист4" sheetId="44" r:id="rId15"/>
  </sheets>
  <definedNames>
    <definedName name="_xlnm._FilterDatabase" localSheetId="2" hidden="1">'пр.5    (2020)'!$B$10:$R$109</definedName>
    <definedName name="_xlnm.Print_Area" localSheetId="0">'прил 1 табл 1'!$A$1:$E$29</definedName>
  </definedNames>
  <calcPr calcId="125725"/>
</workbook>
</file>

<file path=xl/calcChain.xml><?xml version="1.0" encoding="utf-8"?>
<calcChain xmlns="http://schemas.openxmlformats.org/spreadsheetml/2006/main">
  <c r="E28" i="37"/>
  <c r="D28"/>
  <c r="C28"/>
  <c r="E22"/>
  <c r="E23" s="1"/>
  <c r="E29" s="1"/>
  <c r="D22"/>
  <c r="C22"/>
  <c r="E19"/>
  <c r="D19"/>
  <c r="D23" s="1"/>
  <c r="D29" s="1"/>
  <c r="C19"/>
  <c r="C23" s="1"/>
  <c r="C29" s="1"/>
  <c r="B11" i="41" l="1"/>
  <c r="C4"/>
  <c r="C5"/>
  <c r="C6"/>
  <c r="C7"/>
  <c r="C9"/>
  <c r="C10"/>
  <c r="C13"/>
  <c r="C14"/>
  <c r="C15"/>
  <c r="C16"/>
  <c r="C17"/>
  <c r="C3"/>
  <c r="B18"/>
  <c r="C18" s="1"/>
  <c r="M28" i="36"/>
  <c r="M27"/>
  <c r="M26"/>
  <c r="R26"/>
  <c r="Q26"/>
  <c r="P26"/>
  <c r="B26"/>
  <c r="P25"/>
  <c r="P18"/>
  <c r="Q18"/>
  <c r="C28" i="8" l="1"/>
  <c r="Q107" i="36" l="1"/>
  <c r="R107"/>
  <c r="P107"/>
  <c r="Q102"/>
  <c r="R102"/>
  <c r="P102"/>
  <c r="Q99"/>
  <c r="R99"/>
  <c r="P99"/>
  <c r="Q96"/>
  <c r="R96"/>
  <c r="P96"/>
  <c r="Q94"/>
  <c r="R94"/>
  <c r="P94"/>
  <c r="Q92"/>
  <c r="R92"/>
  <c r="P92"/>
  <c r="Q87"/>
  <c r="R87"/>
  <c r="P87"/>
  <c r="Q84"/>
  <c r="R84"/>
  <c r="P84"/>
  <c r="Q81"/>
  <c r="R81"/>
  <c r="P81"/>
  <c r="Q78"/>
  <c r="R78"/>
  <c r="P78"/>
  <c r="Q73"/>
  <c r="R73"/>
  <c r="P73"/>
  <c r="Q70"/>
  <c r="R70"/>
  <c r="P70"/>
  <c r="Q65"/>
  <c r="R65"/>
  <c r="P65"/>
  <c r="Q63"/>
  <c r="R63"/>
  <c r="P63"/>
  <c r="Q59"/>
  <c r="R59"/>
  <c r="P59"/>
  <c r="Q56"/>
  <c r="R56"/>
  <c r="P56"/>
  <c r="Q51"/>
  <c r="R51"/>
  <c r="P51"/>
  <c r="Q49"/>
  <c r="R49"/>
  <c r="P49"/>
  <c r="Q44"/>
  <c r="R44"/>
  <c r="P44"/>
  <c r="Q40"/>
  <c r="R40"/>
  <c r="P40"/>
  <c r="Q37"/>
  <c r="R37"/>
  <c r="P37"/>
  <c r="Q33"/>
  <c r="R33"/>
  <c r="P33"/>
  <c r="Q29"/>
  <c r="R29"/>
  <c r="P29"/>
  <c r="Q23"/>
  <c r="R23"/>
  <c r="P23"/>
  <c r="Q21"/>
  <c r="R21"/>
  <c r="P21"/>
  <c r="Q19"/>
  <c r="R19"/>
  <c r="P19"/>
  <c r="M56"/>
  <c r="M87"/>
  <c r="M84"/>
  <c r="M52"/>
  <c r="M51"/>
  <c r="M50"/>
  <c r="M49"/>
  <c r="B37"/>
  <c r="B44" s="1"/>
  <c r="B65" s="1"/>
  <c r="B96" s="1"/>
  <c r="B40"/>
  <c r="B51" s="1"/>
  <c r="B56" s="1"/>
  <c r="B29"/>
  <c r="B49" s="1"/>
  <c r="M83"/>
  <c r="M86"/>
  <c r="Q79"/>
  <c r="P79"/>
  <c r="R86"/>
  <c r="Q86"/>
  <c r="P86"/>
  <c r="M55"/>
  <c r="M60"/>
  <c r="M59" s="1"/>
  <c r="B92" l="1"/>
  <c r="B102" s="1"/>
  <c r="B59"/>
  <c r="P36"/>
  <c r="P35" s="1"/>
  <c r="P101"/>
  <c r="P28"/>
  <c r="E23" i="40"/>
  <c r="E27"/>
  <c r="E29"/>
  <c r="D29"/>
  <c r="E28"/>
  <c r="D28"/>
  <c r="D27"/>
  <c r="E25"/>
  <c r="D25"/>
  <c r="E24"/>
  <c r="D24"/>
  <c r="E26"/>
  <c r="D26"/>
  <c r="R69" i="39"/>
  <c r="Q69"/>
  <c r="Q68" s="1"/>
  <c r="Q67" s="1"/>
  <c r="P69"/>
  <c r="R68"/>
  <c r="R67" s="1"/>
  <c r="P68"/>
  <c r="P67" s="1"/>
  <c r="R65"/>
  <c r="Q65"/>
  <c r="P65"/>
  <c r="R61"/>
  <c r="Q61"/>
  <c r="Q60" s="1"/>
  <c r="Q59" s="1"/>
  <c r="P61"/>
  <c r="R60"/>
  <c r="R59" s="1"/>
  <c r="P60"/>
  <c r="P59" s="1"/>
  <c r="R57"/>
  <c r="Q57"/>
  <c r="P57"/>
  <c r="R55"/>
  <c r="Q55"/>
  <c r="Q52" s="1"/>
  <c r="Q51" s="1"/>
  <c r="P55"/>
  <c r="R53"/>
  <c r="R52" s="1"/>
  <c r="R51" s="1"/>
  <c r="Q53"/>
  <c r="P53"/>
  <c r="P52" s="1"/>
  <c r="P51" s="1"/>
  <c r="Q49"/>
  <c r="R47"/>
  <c r="R46" s="1"/>
  <c r="R45" s="1"/>
  <c r="Q47"/>
  <c r="P47"/>
  <c r="P46" s="1"/>
  <c r="P45" s="1"/>
  <c r="Q46"/>
  <c r="Q45" s="1"/>
  <c r="R42"/>
  <c r="Q42"/>
  <c r="Q41" s="1"/>
  <c r="P42"/>
  <c r="R41"/>
  <c r="P41"/>
  <c r="R39"/>
  <c r="Q39"/>
  <c r="P39"/>
  <c r="R37"/>
  <c r="R36" s="1"/>
  <c r="R35" s="1"/>
  <c r="Q37"/>
  <c r="P37"/>
  <c r="P36" s="1"/>
  <c r="P35" s="1"/>
  <c r="Q36"/>
  <c r="Q35" s="1"/>
  <c r="R32"/>
  <c r="Q32"/>
  <c r="Q31" s="1"/>
  <c r="Q30" s="1"/>
  <c r="P32"/>
  <c r="R31"/>
  <c r="R30" s="1"/>
  <c r="P31"/>
  <c r="P30" s="1"/>
  <c r="R28"/>
  <c r="R27" s="1"/>
  <c r="Q28"/>
  <c r="P28"/>
  <c r="P27" s="1"/>
  <c r="Q27"/>
  <c r="R22"/>
  <c r="R21" s="1"/>
  <c r="Q22"/>
  <c r="P22"/>
  <c r="P21" s="1"/>
  <c r="Q21"/>
  <c r="R17"/>
  <c r="R16" s="1"/>
  <c r="R12" s="1"/>
  <c r="Q17"/>
  <c r="P17"/>
  <c r="P16" s="1"/>
  <c r="P12" s="1"/>
  <c r="Q16"/>
  <c r="Q12" s="1"/>
  <c r="Q11" s="1"/>
  <c r="R15"/>
  <c r="P15"/>
  <c r="R14"/>
  <c r="Q14"/>
  <c r="Q15" s="1"/>
  <c r="P14"/>
  <c r="R68" i="29"/>
  <c r="Q68"/>
  <c r="Q67" s="1"/>
  <c r="Q66" s="1"/>
  <c r="P68"/>
  <c r="R67"/>
  <c r="R66" s="1"/>
  <c r="P67"/>
  <c r="P66" s="1"/>
  <c r="R64"/>
  <c r="Q64"/>
  <c r="P64"/>
  <c r="R60"/>
  <c r="Q60"/>
  <c r="Q59" s="1"/>
  <c r="Q58" s="1"/>
  <c r="P60"/>
  <c r="R59"/>
  <c r="R58" s="1"/>
  <c r="P59"/>
  <c r="P58" s="1"/>
  <c r="R56"/>
  <c r="Q56"/>
  <c r="P56"/>
  <c r="R54"/>
  <c r="Q54"/>
  <c r="Q51" s="1"/>
  <c r="Q50" s="1"/>
  <c r="P54"/>
  <c r="R52"/>
  <c r="R51" s="1"/>
  <c r="R50" s="1"/>
  <c r="Q52"/>
  <c r="P52"/>
  <c r="P51" s="1"/>
  <c r="P50" s="1"/>
  <c r="Q48"/>
  <c r="R46"/>
  <c r="R45" s="1"/>
  <c r="R44" s="1"/>
  <c r="Q46"/>
  <c r="P46"/>
  <c r="P45" s="1"/>
  <c r="P44" s="1"/>
  <c r="Q45"/>
  <c r="Q44" s="1"/>
  <c r="R41"/>
  <c r="Q41"/>
  <c r="Q40" s="1"/>
  <c r="P41"/>
  <c r="R40"/>
  <c r="P40"/>
  <c r="R38"/>
  <c r="Q38"/>
  <c r="Q35" s="1"/>
  <c r="Q34" s="1"/>
  <c r="P38"/>
  <c r="R36"/>
  <c r="R35" s="1"/>
  <c r="R34" s="1"/>
  <c r="Q36"/>
  <c r="P36"/>
  <c r="P35" s="1"/>
  <c r="P34" s="1"/>
  <c r="R31"/>
  <c r="Q31"/>
  <c r="Q30" s="1"/>
  <c r="Q29" s="1"/>
  <c r="P31"/>
  <c r="R30"/>
  <c r="R29" s="1"/>
  <c r="P30"/>
  <c r="P29" s="1"/>
  <c r="R27"/>
  <c r="R26" s="1"/>
  <c r="Q27"/>
  <c r="P27"/>
  <c r="P26" s="1"/>
  <c r="Q26"/>
  <c r="R21"/>
  <c r="R20" s="1"/>
  <c r="Q21"/>
  <c r="P21"/>
  <c r="P20" s="1"/>
  <c r="Q20"/>
  <c r="R16"/>
  <c r="R15" s="1"/>
  <c r="R11" s="1"/>
  <c r="R10" s="1"/>
  <c r="Q16"/>
  <c r="P16"/>
  <c r="P15" s="1"/>
  <c r="P11" s="1"/>
  <c r="P10" s="1"/>
  <c r="Q15"/>
  <c r="Q11" s="1"/>
  <c r="R14"/>
  <c r="P14"/>
  <c r="R13"/>
  <c r="Q13"/>
  <c r="Q14" s="1"/>
  <c r="P13"/>
  <c r="R69" i="38"/>
  <c r="Q69"/>
  <c r="P69"/>
  <c r="P68" s="1"/>
  <c r="P67" s="1"/>
  <c r="R68"/>
  <c r="Q68"/>
  <c r="R67"/>
  <c r="Q67"/>
  <c r="R65"/>
  <c r="Q65"/>
  <c r="Q60" s="1"/>
  <c r="Q59" s="1"/>
  <c r="P65"/>
  <c r="R61"/>
  <c r="Q61"/>
  <c r="P61"/>
  <c r="P60" s="1"/>
  <c r="P59" s="1"/>
  <c r="R60"/>
  <c r="R59"/>
  <c r="R57"/>
  <c r="Q57"/>
  <c r="Q52" s="1"/>
  <c r="Q51" s="1"/>
  <c r="P57"/>
  <c r="R55"/>
  <c r="Q55"/>
  <c r="P55"/>
  <c r="P52" s="1"/>
  <c r="P51" s="1"/>
  <c r="R53"/>
  <c r="Q53"/>
  <c r="P53"/>
  <c r="R52"/>
  <c r="R51" s="1"/>
  <c r="Q49"/>
  <c r="R47"/>
  <c r="Q47"/>
  <c r="Q46" s="1"/>
  <c r="Q45" s="1"/>
  <c r="P47"/>
  <c r="R46"/>
  <c r="P46"/>
  <c r="P45" s="1"/>
  <c r="R45"/>
  <c r="R42"/>
  <c r="R41" s="1"/>
  <c r="Q42"/>
  <c r="P42"/>
  <c r="Q41"/>
  <c r="P41"/>
  <c r="R39"/>
  <c r="Q39"/>
  <c r="P39"/>
  <c r="P36" s="1"/>
  <c r="P35" s="1"/>
  <c r="R37"/>
  <c r="Q37"/>
  <c r="P37"/>
  <c r="R36"/>
  <c r="R35" s="1"/>
  <c r="Q36"/>
  <c r="Q35"/>
  <c r="R32"/>
  <c r="Q32"/>
  <c r="P32"/>
  <c r="P31" s="1"/>
  <c r="P30" s="1"/>
  <c r="R31"/>
  <c r="Q31"/>
  <c r="R30"/>
  <c r="Q30"/>
  <c r="R28"/>
  <c r="Q28"/>
  <c r="Q27" s="1"/>
  <c r="P28"/>
  <c r="R27"/>
  <c r="P27"/>
  <c r="R22"/>
  <c r="Q22"/>
  <c r="P22"/>
  <c r="R21"/>
  <c r="R12" s="1"/>
  <c r="R11" s="1"/>
  <c r="Q21"/>
  <c r="P21"/>
  <c r="R17"/>
  <c r="Q17"/>
  <c r="Q16" s="1"/>
  <c r="Q12" s="1"/>
  <c r="Q11" s="1"/>
  <c r="P17"/>
  <c r="R16"/>
  <c r="P16"/>
  <c r="P12" s="1"/>
  <c r="R14"/>
  <c r="R15" s="1"/>
  <c r="Q14"/>
  <c r="Q15" s="1"/>
  <c r="P14"/>
  <c r="P15" s="1"/>
  <c r="Q72" i="36"/>
  <c r="P69"/>
  <c r="P68" s="1"/>
  <c r="Q69"/>
  <c r="R69"/>
  <c r="R68" s="1"/>
  <c r="Q58"/>
  <c r="P58"/>
  <c r="P43"/>
  <c r="Q14"/>
  <c r="Q16" s="1"/>
  <c r="Q15" s="1"/>
  <c r="R14"/>
  <c r="R16" s="1"/>
  <c r="R15" s="1"/>
  <c r="P14"/>
  <c r="P16" s="1"/>
  <c r="P15" s="1"/>
  <c r="B63" l="1"/>
  <c r="B70"/>
  <c r="B73" s="1"/>
  <c r="B78" s="1"/>
  <c r="B81" s="1"/>
  <c r="B84" s="1"/>
  <c r="B87" s="1"/>
  <c r="R11" i="39"/>
  <c r="P11"/>
  <c r="Q10" i="29"/>
  <c r="P11" i="38"/>
  <c r="Q68" i="36"/>
  <c r="B94" l="1"/>
  <c r="B99"/>
  <c r="B107"/>
  <c r="E28" i="8"/>
  <c r="D28"/>
  <c r="Q17" i="36"/>
  <c r="P91"/>
  <c r="R106"/>
  <c r="R105" s="1"/>
  <c r="R104" s="1"/>
  <c r="R101" s="1"/>
  <c r="Q106"/>
  <c r="Q105" s="1"/>
  <c r="Q104" s="1"/>
  <c r="Q101" s="1"/>
  <c r="R98"/>
  <c r="Q98"/>
  <c r="R91"/>
  <c r="Q91"/>
  <c r="R83"/>
  <c r="Q83"/>
  <c r="R80"/>
  <c r="Q80"/>
  <c r="R77"/>
  <c r="Q77"/>
  <c r="R67"/>
  <c r="Q67"/>
  <c r="R62"/>
  <c r="R61" s="1"/>
  <c r="Q62"/>
  <c r="Q61" s="1"/>
  <c r="R58"/>
  <c r="R55"/>
  <c r="Q55"/>
  <c r="Q54" s="1"/>
  <c r="R48"/>
  <c r="R47" s="1"/>
  <c r="R46" s="1"/>
  <c r="Q48"/>
  <c r="Q47" s="1"/>
  <c r="Q46" s="1"/>
  <c r="R43"/>
  <c r="R42" s="1"/>
  <c r="Q43"/>
  <c r="Q42" s="1"/>
  <c r="R32"/>
  <c r="R31" s="1"/>
  <c r="Q32"/>
  <c r="Q31" s="1"/>
  <c r="R18"/>
  <c r="R17" s="1"/>
  <c r="C34" i="41"/>
  <c r="B34"/>
  <c r="D3"/>
  <c r="D4"/>
  <c r="D5"/>
  <c r="D6"/>
  <c r="D7"/>
  <c r="D9"/>
  <c r="D13"/>
  <c r="D14"/>
  <c r="D15"/>
  <c r="D16"/>
  <c r="D10"/>
  <c r="D18"/>
  <c r="B8"/>
  <c r="C8" s="1"/>
  <c r="AE17" i="27"/>
  <c r="AD17"/>
  <c r="AA17"/>
  <c r="D23" i="40"/>
  <c r="C23"/>
  <c r="C24" s="1"/>
  <c r="C25" s="1"/>
  <c r="P106" i="36"/>
  <c r="P105" s="1"/>
  <c r="P104" s="1"/>
  <c r="P98"/>
  <c r="P83"/>
  <c r="P80"/>
  <c r="P77"/>
  <c r="P67"/>
  <c r="P62"/>
  <c r="P61" s="1"/>
  <c r="P55"/>
  <c r="P54" s="1"/>
  <c r="P48"/>
  <c r="P47" s="1"/>
  <c r="P46" s="1"/>
  <c r="P42"/>
  <c r="P32"/>
  <c r="P31" s="1"/>
  <c r="D11" i="41" l="1"/>
  <c r="C11"/>
  <c r="D8"/>
  <c r="R12" i="36"/>
  <c r="R76"/>
  <c r="R75" s="1"/>
  <c r="Q76"/>
  <c r="Q75" s="1"/>
  <c r="P90"/>
  <c r="P89" s="1"/>
  <c r="P76"/>
  <c r="P75" s="1"/>
  <c r="P12"/>
  <c r="Q53"/>
  <c r="Q12"/>
  <c r="R90"/>
  <c r="R89" s="1"/>
  <c r="Q90"/>
  <c r="Q89" s="1"/>
  <c r="R54"/>
  <c r="R53" s="1"/>
  <c r="P53"/>
  <c r="B12" i="41"/>
  <c r="C12" s="1"/>
  <c r="G23" i="37"/>
  <c r="G13"/>
  <c r="G12"/>
  <c r="G10"/>
  <c r="G27"/>
  <c r="D22" i="8"/>
  <c r="E22"/>
  <c r="C22"/>
  <c r="D19"/>
  <c r="E19"/>
  <c r="F17" i="34"/>
  <c r="G15"/>
  <c r="F15"/>
  <c r="G13"/>
  <c r="F13"/>
  <c r="E15"/>
  <c r="E13"/>
  <c r="C19" i="8"/>
  <c r="AB17" i="27"/>
  <c r="G13" i="8"/>
  <c r="G12" s="1"/>
  <c r="G10" s="1"/>
  <c r="G28" s="1"/>
  <c r="G23"/>
  <c r="E17" i="34"/>
  <c r="G17"/>
  <c r="B19" i="41" l="1"/>
  <c r="C19" s="1"/>
  <c r="D12"/>
  <c r="P11" i="36"/>
  <c r="P117" s="1"/>
  <c r="R11"/>
  <c r="R117" s="1"/>
  <c r="Q11"/>
  <c r="Q117" s="1"/>
  <c r="Q119" s="1"/>
  <c r="C23" i="8"/>
  <c r="C29" s="1"/>
  <c r="D23"/>
  <c r="E23"/>
  <c r="G12" i="34" l="1"/>
  <c r="G10" s="1"/>
  <c r="G18" s="1"/>
  <c r="D29" i="8"/>
  <c r="B35" i="41"/>
  <c r="D19"/>
  <c r="C35"/>
  <c r="F12" i="34"/>
  <c r="F10" s="1"/>
  <c r="F18" s="1"/>
  <c r="E12"/>
  <c r="E10" s="1"/>
  <c r="E18" s="1"/>
  <c r="E29" i="8"/>
</calcChain>
</file>

<file path=xl/sharedStrings.xml><?xml version="1.0" encoding="utf-8"?>
<sst xmlns="http://schemas.openxmlformats.org/spreadsheetml/2006/main" count="927" uniqueCount="265">
  <si>
    <t>Уменьшение остатков средств бюджетов</t>
  </si>
  <si>
    <t>Уменьшение прочих остатков средств бюджетов</t>
  </si>
  <si>
    <t>в том числе:</t>
  </si>
  <si>
    <t>Единый сельскохозяйственный налог</t>
  </si>
  <si>
    <t>Изменение остатков средств на счетах по учету средств бюджета</t>
  </si>
  <si>
    <t>000</t>
  </si>
  <si>
    <t>Мобилизационная и вневойсковая подготовка</t>
  </si>
  <si>
    <t>тыс.руб.</t>
  </si>
  <si>
    <t>Приложение 7</t>
  </si>
  <si>
    <t>Наименование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</si>
  <si>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</si>
  <si>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</si>
  <si>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</si>
  <si>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</t>
  </si>
  <si>
    <t>Код</t>
  </si>
  <si>
    <t>РЗ</t>
  </si>
  <si>
    <t>ПР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</si>
  <si>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</si>
  <si>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тыс. рублей</t>
  </si>
  <si>
    <t>Наименование программы</t>
  </si>
  <si>
    <t>ГРБС</t>
  </si>
  <si>
    <t>ЦСР</t>
  </si>
  <si>
    <t>ВР</t>
  </si>
  <si>
    <t>Перечень  целевых программ, предусмотренных к финансированию из  бюджета   в 2013-2015 годах</t>
  </si>
  <si>
    <t>тыс.рублей</t>
  </si>
  <si>
    <t>Коды</t>
  </si>
  <si>
    <t>ведомственной классификации</t>
  </si>
  <si>
    <t>структура расходов</t>
  </si>
  <si>
    <t>раздел</t>
  </si>
  <si>
    <t>подраздел</t>
  </si>
  <si>
    <t>целевая статья</t>
  </si>
  <si>
    <t>вид расхода</t>
  </si>
  <si>
    <t>Таблица 1</t>
  </si>
  <si>
    <t>Уплата налогов, сборов и иных платежей</t>
  </si>
  <si>
    <t>Иные межбюджетные трансферты</t>
  </si>
  <si>
    <t>Благоустройство</t>
  </si>
  <si>
    <t>Итого</t>
  </si>
  <si>
    <t>09</t>
  </si>
  <si>
    <t>Резервные средства</t>
  </si>
  <si>
    <t>Обеспечение пожарной безопасности</t>
  </si>
  <si>
    <t>2017год</t>
  </si>
  <si>
    <t>План на 2017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</si>
  <si>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</si>
  <si>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</si>
  <si>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</si>
  <si>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</si>
  <si>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2018 год</t>
  </si>
  <si>
    <t>Сумма</t>
  </si>
  <si>
    <t>Плановый период</t>
  </si>
  <si>
    <t>Доходы  бюджета, всего</t>
  </si>
  <si>
    <t>Налоговые и неналоговые доходы ( с учетом передачи дополнительных нормативов)</t>
  </si>
  <si>
    <t>Дотации</t>
  </si>
  <si>
    <t>Субсидии</t>
  </si>
  <si>
    <t>Субвенции</t>
  </si>
  <si>
    <t>Расходы консолидированного бюджета</t>
  </si>
  <si>
    <t>Дефицит (-), профицит (+) бюджета</t>
  </si>
  <si>
    <t>0000000000</t>
  </si>
  <si>
    <t>2019год</t>
  </si>
  <si>
    <t>00</t>
  </si>
  <si>
    <t>2019 год</t>
  </si>
  <si>
    <t>2018   год</t>
  </si>
  <si>
    <t>2020 год</t>
  </si>
  <si>
    <t xml:space="preserve">верхний предел муниципального долга на 1 января 2019  года </t>
  </si>
  <si>
    <t>верхний предел муниципального долга на  на 1 января 2020  года</t>
  </si>
  <si>
    <t xml:space="preserve">верхний предел муниципального долга на 1 января 2021  года </t>
  </si>
  <si>
    <t>к  решению тридцать третьей  сессии пятого созыва</t>
  </si>
  <si>
    <t>к решению тридцать третьей  сессии пятого созыва</t>
  </si>
  <si>
    <t>Наименование  вида доходов бюджета</t>
  </si>
  <si>
    <t>Код вида доходов бюджета</t>
  </si>
  <si>
    <t>в рублях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</si>
  <si>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</si>
  <si>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</si>
  <si>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ИТОГО  налоговых доходв</t>
  </si>
  <si>
    <t>ИТОГО неналоговых доходв</t>
  </si>
  <si>
    <t>ИТОГО СОБСТВЕННЫХ ДОХОДОВ</t>
  </si>
  <si>
    <t>ИТОГО безвоздмездных поступлений</t>
  </si>
  <si>
    <t>ВСЕГО ДОХОДОВ</t>
  </si>
  <si>
    <t>100 103 02230 01 0000 110</t>
  </si>
  <si>
    <t>100 103 02240 01 0000 110</t>
  </si>
  <si>
    <t>100 103 02250 01 0000 110</t>
  </si>
  <si>
    <t>100 103 02260 01 0000 110</t>
  </si>
  <si>
    <t>182 101 02010 01 0000 110</t>
  </si>
  <si>
    <t>182 106 01030 10 0000 110</t>
  </si>
  <si>
    <t>182 106 06033 10 0000 110</t>
  </si>
  <si>
    <t>183 106 06043 10 0000 110</t>
  </si>
  <si>
    <t>Х</t>
  </si>
  <si>
    <t>Коченевского района Новосибирской области</t>
  </si>
  <si>
    <t>Перечень публичных нормативных обязательств, подлежащих исполнению за счет средств бюджета Овчинниковского сельсовета Коченевского района Новосибирской области</t>
  </si>
  <si>
    <t>03</t>
  </si>
  <si>
    <t>8800003190</t>
  </si>
  <si>
    <t>8800003180</t>
  </si>
  <si>
    <t>8800002030</t>
  </si>
  <si>
    <t>8800002040</t>
  </si>
  <si>
    <t>8800004010</t>
  </si>
  <si>
    <t>9900051180</t>
  </si>
  <si>
    <t>8800003150</t>
  </si>
  <si>
    <t>8800060010</t>
  </si>
  <si>
    <t>8800060040</t>
  </si>
  <si>
    <t>8800005120</t>
  </si>
  <si>
    <t>8800004400</t>
  </si>
  <si>
    <t xml:space="preserve">Прогноз основных характеристик  бюджета Овчинниковского сельсовета на 2019 год и плановый период 2020 и 2021 годов </t>
  </si>
  <si>
    <t>рублей</t>
  </si>
  <si>
    <t xml:space="preserve">Верхний предел муниципального долга по Овчинниковскому  сельсовету </t>
  </si>
  <si>
    <t>Приложение № 10 к решению тридцатой сессии четвертого созыва Совета депутатов Овчинниковского сельсовета от 15.12.2012г.</t>
  </si>
  <si>
    <t>Совета депутатов Овчинниковского сельсовета Коченевского района</t>
  </si>
  <si>
    <t>Совета депутатов Овчинниковского сельсовета</t>
  </si>
  <si>
    <t>приложение 11</t>
  </si>
  <si>
    <t>555 202 35118 10 0000 150</t>
  </si>
  <si>
    <t>555 202 49999 10 0000 150</t>
  </si>
  <si>
    <r>
      <t xml:space="preserve">Дополнительные материалы к Решению № 46 </t>
    </r>
    <r>
      <rPr>
        <sz val="9"/>
        <color indexed="12"/>
        <rFont val="Times New Roman"/>
        <family val="1"/>
        <charset val="204"/>
      </rPr>
      <t>тридцать седьмой</t>
    </r>
    <r>
      <rPr>
        <sz val="9"/>
        <color indexed="8"/>
        <rFont val="Times New Roman"/>
        <family val="1"/>
        <charset val="204"/>
      </rPr>
      <t xml:space="preserve"> сессии   пятого созыва
</t>
    </r>
    <r>
      <rPr>
        <sz val="9"/>
        <color indexed="10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 xml:space="preserve">  Совета депутатов   Овчинниковского  сельсовета ( о</t>
    </r>
    <r>
      <rPr>
        <sz val="9"/>
        <color indexed="10"/>
        <rFont val="Times New Roman"/>
        <family val="1"/>
        <charset val="204"/>
      </rPr>
      <t xml:space="preserve"> проекте</t>
    </r>
    <r>
      <rPr>
        <sz val="9"/>
        <color indexed="8"/>
        <rFont val="Times New Roman"/>
        <family val="1"/>
        <charset val="204"/>
      </rPr>
      <t xml:space="preserve"> бюджета Овчинниковского сельсовета Коченевского района на </t>
    </r>
    <r>
      <rPr>
        <sz val="9"/>
        <color indexed="10"/>
        <rFont val="Times New Roman"/>
        <family val="1"/>
        <charset val="204"/>
      </rPr>
      <t>2019</t>
    </r>
    <r>
      <rPr>
        <sz val="9"/>
        <color indexed="8"/>
        <rFont val="Times New Roman"/>
        <family val="1"/>
        <charset val="204"/>
      </rPr>
      <t xml:space="preserve"> и плановый перид 2020 и 2021г)
</t>
    </r>
  </si>
  <si>
    <t>от 13.11.2018</t>
  </si>
  <si>
    <t>182 105 03010 01 0000 110</t>
  </si>
  <si>
    <t>Налог на имущество физических лиц,взимаемый по ставкам,применяемым к объектам налогообложения,расположенным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</si>
  <si>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</si>
  <si>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555 111 05035 10 0000 120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</si>
  <si>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</si>
  <si>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555 116 51040 02 0000 140</t>
  </si>
  <si>
    <t>к проекту бюджета Федосихинского сельсовета</t>
  </si>
  <si>
    <t>Наименование показателя</t>
  </si>
  <si>
    <t>ППП</t>
  </si>
  <si>
    <t>КОСГУ</t>
  </si>
  <si>
    <t>Муниципальные образования</t>
  </si>
  <si>
    <t/>
  </si>
  <si>
    <t>ОБЩЕГОСУДАРСТВЕННЫЕ ВОПРОСЫ</t>
  </si>
  <si>
    <t>Расходы на выплаты персоналу государственных (муниципальных) органов</t>
  </si>
  <si>
    <t>Расходы на обеспечение деятельности муниципальных органов</t>
  </si>
  <si>
    <t>Иные закупки товаров, работ и услуг для обеспечения государственных (муниципальных) нужд</t>
  </si>
  <si>
    <t>Осуществление переданных полномочий на обеспечение деятельности контрольно-счетных органов за счет бюджетов поселений</t>
  </si>
  <si>
    <t>НАЦИОНАЛЬНАЯ ОБОРОНА</t>
  </si>
  <si>
    <t>Субвенции на осуществление первичного воинского учета на территориях, где отсутствуют военные комиссариаты за счет средств федерального бюджета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</si>
  <si>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</si>
  <si>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</si>
  <si>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Резервные фонды местных администраций</t>
  </si>
  <si>
    <t>Противопожарные мероприятия</t>
  </si>
  <si>
    <t>НАЦИОНАЛЬНАЯ ЭКОНОМИКА</t>
  </si>
  <si>
    <t>Дорожное хозяйство (дорожные фонды)</t>
  </si>
  <si>
    <t>Содержание и ремонт автомобильных дорог</t>
  </si>
  <si>
    <t>ЖИЛИЩНО-КОММУНАЛЬНОЕ ХОЗЯЙСТВО</t>
  </si>
  <si>
    <t>Организация и содержание мест захоронения</t>
  </si>
  <si>
    <t>Прочие мероприятия по благоустройству</t>
  </si>
  <si>
    <t>8800060050</t>
  </si>
  <si>
    <t>КУЛЬТУРА, КИНЕМАТОГРАФИЯ</t>
  </si>
  <si>
    <t>Культура</t>
  </si>
  <si>
    <t>Расходы на выплаты персоналу казенных учреждений</t>
  </si>
  <si>
    <t>Обеспечение деятельности подведомственных учреждений (дом культуры)</t>
  </si>
  <si>
    <t>Проведение мероприятий в области культуры</t>
  </si>
  <si>
    <t>8800004500</t>
  </si>
  <si>
    <t>ФИЗИЧЕСКАЯ КУЛЬТУРА И СПОРТ</t>
  </si>
  <si>
    <t>Физическая культура</t>
  </si>
  <si>
    <t>Мероприятия в области здравоохранения, спорта и физической культуры</t>
  </si>
  <si>
    <t>(подпись)</t>
  </si>
  <si>
    <t>(расшифровка подписи)</t>
  </si>
  <si>
    <t>Ответственный исполнитель</t>
  </si>
  <si>
    <t>28 декабря 2017 г.</t>
  </si>
  <si>
    <t>Резервный фонд</t>
  </si>
  <si>
    <t>Мероприятия по профилактике терроризма и экстремизма</t>
  </si>
  <si>
    <t>Мероприятия по профилактике незаконного оборота наркотивов</t>
  </si>
  <si>
    <t>УСЛОВНО-УТВЕРЖДЕННЫЕ РАСХОДЫ</t>
  </si>
  <si>
    <t>Наименование кода группы, подгруппы, статьи, вида источников финансирования дефицитов бюджетов, кода классификации операций сектора местного самоуправления, относящихся финансирования дефицитов бюджетов</t>
  </si>
  <si>
    <t>2020г.</t>
  </si>
  <si>
    <t>01 00 00 00 00 0000 000</t>
  </si>
  <si>
    <t>Источники внутреннего финансирования дефицита местного бюджета администрации Федосихинского сельсовета, в том числе</t>
  </si>
  <si>
    <t>01 03 00 00 00 0000 000</t>
  </si>
  <si>
    <t>Бюджетные кредиты от других бюджетов бюджетной системы  Российской Федерации в валюте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</si>
  <si>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</si>
  <si>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</si>
  <si>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</si>
  <si>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бюджетных кредитов от других бюджетов бюджетной системы Российской Федерации бюджетами поселений в валюте Российской Федерации</t>
  </si>
  <si>
    <t>01 03 00 00 00 0000 800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</si>
  <si>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</si>
  <si>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01 03 00 00 10 0000 810</t>
  </si>
  <si>
    <t xml:space="preserve">Погашение  бюджетами поселений кредитов от других бюджетов бюджетной системы Российской Федерации в валюте Российской Федерации  </t>
  </si>
  <si>
    <t>01 05 00 00 00 0000 000</t>
  </si>
  <si>
    <t>01 05 00 00 00 0000 500</t>
  </si>
  <si>
    <t>Увеличение остатков средств бюджета</t>
  </si>
  <si>
    <t>01 05 02 00 00 0000 500</t>
  </si>
  <si>
    <t>Увеличение прочих остатков средств бюджета</t>
  </si>
  <si>
    <t>01 05 02 01 00 0000 510</t>
  </si>
  <si>
    <t>Увеличение прочих остатков денежных средств бюджета</t>
  </si>
  <si>
    <t>01 05 02 01 10 0000 510</t>
  </si>
  <si>
    <t>Увеличение прочих остатков денежных средств бюджетов поселений</t>
  </si>
  <si>
    <t>01 05 00 00 00 0000 600</t>
  </si>
  <si>
    <t>01 05 02 00 00 0000 600</t>
  </si>
  <si>
    <t>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</si>
  <si>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</si>
  <si>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</si>
  <si>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бюджетов поселений</t>
  </si>
  <si>
    <t>05</t>
  </si>
  <si>
    <t>240</t>
  </si>
  <si>
    <t>«Об утверждении муниципальной программы по охране земель на территории Федосихинского сельсовета  Коченевского района Новосибирской области на 2018-2020 годы»</t>
  </si>
  <si>
    <t>«Об утверждении Муниципальной программы «Профилактика правонарушений на территории  Федосихинкого сельсовета Коченевского района Новосибирской области  на 2017-2019 годы»</t>
  </si>
  <si>
    <t>8800045870</t>
  </si>
  <si>
    <t xml:space="preserve"> «Об утверждении муниципальной программы «Комплексные меры профилактики  наркомании на территории администрации Федосихинского сельсовета на 2018-2020 годы».</t>
  </si>
  <si>
    <t>«Об утверждении муниципальной программы «Профилактика терроризма и экстремизма, а также минимизации и (или) ликвидация последствий проявлении терроризма и экстремизма на территории Федосихинского сельсовета на 2018-2020 годы».</t>
  </si>
  <si>
    <t>Об утверждении муниципальной программы «Энергосбережения и повышение энергетической эффективности администрации Федосихинского сельсовета на 2018-2021 годы»</t>
  </si>
  <si>
    <t xml:space="preserve">Перечень  муниниципальных целевых программ, предусмотренных к финансированию из местного бюджета   в 2019году   п плановом периоде 2020 и 2021 годы.                           </t>
  </si>
  <si>
    <t>2021 год</t>
  </si>
  <si>
    <t>Налог на доходы физических лиц с доходов, облагаемых по налоговой ставке, установленной пунктом 1 статьи 224 налогового кодекса РФ, за исключением доходов, полученных физическими лицами,зарегистрированными в качестве индивидуальных предпринимателей,частных нотариусов и других лиц, занимающихся частной практикой</t>
  </si>
  <si>
    <t>План</t>
  </si>
  <si>
    <t>Ожидаемое</t>
  </si>
  <si>
    <t>%</t>
  </si>
  <si>
    <t>ДОХОДЫ</t>
  </si>
  <si>
    <t>Налог на доходы физических лиц</t>
  </si>
  <si>
    <t>Налог на имущество физических лиц</t>
  </si>
  <si>
    <t>Земельный налог</t>
  </si>
  <si>
    <t>Доходы от уплаты акцизов</t>
  </si>
  <si>
    <t>ИТОГО налоговых доходов</t>
  </si>
  <si>
    <t>Доходы от аренды имущества</t>
  </si>
  <si>
    <t>Итого неналоговых доходов</t>
  </si>
  <si>
    <t>Всего собственных доходов</t>
  </si>
  <si>
    <t>Межбюджетные трансферты</t>
  </si>
  <si>
    <t>Безвозмездные поступления</t>
  </si>
  <si>
    <t>РАСХОДЫ</t>
  </si>
  <si>
    <t xml:space="preserve">Общегосударственные вопросы   0100           </t>
  </si>
  <si>
    <t>Национальная оборона                0200</t>
  </si>
  <si>
    <t>Национальная безопасность и правоохранительная деятельность 0309</t>
  </si>
  <si>
    <t>Пожарная безопасность 0310</t>
  </si>
  <si>
    <t>Дорожное хозяйство                        0409</t>
  </si>
  <si>
    <t>Меропр. в обл. стр-ва и архит. 0412</t>
  </si>
  <si>
    <t>Коммунальное хозяйство          0502</t>
  </si>
  <si>
    <t>Освещение                                  0503</t>
  </si>
  <si>
    <t>Прочее благоустройство                      0503</t>
  </si>
  <si>
    <t>Культура                                                0800</t>
  </si>
  <si>
    <t>Здравоохранение и спорт                     1101</t>
  </si>
  <si>
    <t>ВСЕГО ПО РАСХОДАМ</t>
  </si>
  <si>
    <t>Результат исполнения бюджета (дефицит/профицит)</t>
  </si>
  <si>
    <t>Молодежная политика 0707</t>
  </si>
  <si>
    <t>2022 год</t>
  </si>
  <si>
    <t>к  бюджету Федосихинского сельсовета</t>
  </si>
  <si>
    <t xml:space="preserve">Распределение бюджетных ассигнований по разделам, подразделам, целевым статьям и видам расходов на 2020год </t>
  </si>
  <si>
    <t>Обеспечение проведения выборов и референдумов</t>
  </si>
  <si>
    <t>Проведение выборов</t>
  </si>
  <si>
    <t xml:space="preserve">Распределение бюджетных ассигнований по разделам, подразделам, целевым статьям и видам расходов на плановый период 2021 и 2022годы </t>
  </si>
  <si>
    <t xml:space="preserve">Ведомственная структура расходов бюджета Федосихинскогго сельсовета Коченевского района Новосибирской области на 2020 год </t>
  </si>
  <si>
    <t xml:space="preserve">Ведомственная структура расходов бюджета Федосихинскогго сельсовета Коченевского района Новосибирской области на плановый период 2021 и  2022 год </t>
  </si>
  <si>
    <t xml:space="preserve">Источники финансирования дефицита  местного бюджета Федосихинского сельсовета Коченевского района Новосибирской области на 2020год
и плановый период 2021-2022гг
</t>
  </si>
  <si>
    <t>2021г.</t>
  </si>
  <si>
    <t>2022г.</t>
  </si>
  <si>
    <t>руб.</t>
  </si>
  <si>
    <t>Муниципальная программа  «Охрана земель на территории Федосихинского сельсовета  Коченевского района Новосибирской области на 2018-2020 годы»</t>
  </si>
  <si>
    <r>
      <t>«По охране земель на территории  Федосихинского сельсовета Коченевского района Новосибирской области  на  2018-2020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годы»</t>
    </r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</si>
  <si>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</si>
  <si>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</si>
  <si>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</si>
  <si>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том числе в целях реализации регионального проекта "Дорожная сеть (Новосибирская область)",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</si>
  <si>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Муниципальная программа «По охране земель на территории  Федосихинского сельсовета Коченевского района Новосибирской области на  2018-2020 годы»</t>
  </si>
  <si>
    <t>Муниципальная программа «По профилактике терроризма и экстремизма, а также минимизации и (или) ликвидации последствий проявлений терроризма и экстремизма на территории Федосихинского сельсовета на период 2018- 2020годы»</t>
  </si>
  <si>
    <t>Муниципальная программа «Комплексные меры профилактики наркомании на территории  Федосихинского сельсовета Коченевского района Новосибирской области на 2018-2020 годы»</t>
  </si>
  <si>
    <t>Реализация мероприятий по обеспечению сбалансированности местных бюджетов государсвенной программы Новосибирской области "Управление финансами в Новосибирской области"</t>
  </si>
  <si>
    <t>Муниципальная программа«Энергосбережение и повышение энергетической эффективности на территории Федосихинского сельсовета  Коченевского района
Новосибирской области
на 2018-2021 годы»</t>
  </si>
  <si>
    <t>Реализация мероприятий по осуществлению  первичного воинского учета на территориях, где отсутствуют военные комиссариаты за счет средств</t>
  </si>
  <si>
    <t>2023 год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</si>
  <si>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</si>
  <si>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</si>
  <si>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Прочие безвозмездные поступления в бюджеты сельских поселений</t>
  </si>
  <si>
    <t>Приложение 1</t>
  </si>
  <si>
    <t xml:space="preserve">Перечень видов доходов бюджета Федосихинского сельсовета Коченевского района Новосибирской области   на 2022год </t>
  </si>
  <si>
    <t>на 2022 год и плановый период 2023 и 2024г</t>
  </si>
  <si>
    <t>2024 год</t>
  </si>
  <si>
    <t>в  тыс. руб.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</si>
  <si>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</si>
  <si>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555 202 16001 10 0000 150</t>
  </si>
  <si>
    <t>Прочие межбюджетные трансферты, передаваемые бюджетам сельских поселений</t>
  </si>
  <si>
    <t xml:space="preserve">Перечень видов доходов бюджета Федосихинского сельсовета Коченевского района Новосибирской области   на 2023 и 2024 год </t>
  </si>
  <si>
    <t>таблица 2</t>
  </si>
</sst>
</file>

<file path=xl/styles.xml><?xml version="1.0" encoding="utf-8"?>
<styleSheet xmlns="http://schemas.openxmlformats.org/spreadsheetml/2006/main">
  <numFmts count="15">
    <numFmt numFmtId="164" formatCode="_-* #,##0.00_р_._-;\-* #,##0.00_р_._-;_-* &quot;-&quot;??_р_._-;_-@_-"/>
    <numFmt numFmtId="165" formatCode="0.0"/>
    <numFmt numFmtId="166" formatCode="#,##0.0"/>
    <numFmt numFmtId="167" formatCode="000"/>
    <numFmt numFmtId="168" formatCode="00"/>
    <numFmt numFmtId="169" formatCode="0000000"/>
    <numFmt numFmtId="170" formatCode="#,##0.0;[Red]\-#,##0.0;0.0"/>
    <numFmt numFmtId="171" formatCode="#,##0.0;[Red]\-#,##0.0"/>
    <numFmt numFmtId="172" formatCode="#,##0.00;[Red]\-#,##0.00;0.00"/>
    <numFmt numFmtId="173" formatCode="#,##0.00_ ;[Red]\-#,##0.00\ "/>
    <numFmt numFmtId="174" formatCode="#,##0.0\ _₽"/>
    <numFmt numFmtId="175" formatCode="_-* #,##0.0_р_._-;\-* #,##0.0_р_._-;_-* &quot;-&quot;??_р_._-;_-@_-"/>
    <numFmt numFmtId="176" formatCode="000;;&quot;&quot;"/>
    <numFmt numFmtId="177" formatCode="0000000000"/>
    <numFmt numFmtId="178" formatCode="#,##0.000"/>
  </numFmts>
  <fonts count="3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0" fontId="8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8" fillId="0" borderId="0" applyNumberFormat="0" applyFill="0" applyBorder="0" applyAlignment="0" applyProtection="0"/>
    <xf numFmtId="0" fontId="1" fillId="0" borderId="0"/>
  </cellStyleXfs>
  <cellXfs count="300">
    <xf numFmtId="0" fontId="0" fillId="0" borderId="0" xfId="0"/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165" fontId="6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wrapText="1"/>
    </xf>
    <xf numFmtId="0" fontId="8" fillId="0" borderId="0" xfId="0" applyFont="1"/>
    <xf numFmtId="0" fontId="7" fillId="0" borderId="3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Protection="1"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166" fontId="5" fillId="0" borderId="0" xfId="0" applyNumberFormat="1" applyFont="1" applyBorder="1" applyAlignment="1">
      <alignment horizontal="center" vertical="center" wrapText="1"/>
    </xf>
    <xf numFmtId="167" fontId="5" fillId="0" borderId="6" xfId="0" applyNumberFormat="1" applyFont="1" applyBorder="1" applyAlignment="1" applyProtection="1">
      <alignment horizontal="right" wrapText="1"/>
      <protection hidden="1"/>
    </xf>
    <xf numFmtId="168" fontId="5" fillId="0" borderId="6" xfId="0" applyNumberFormat="1" applyFont="1" applyBorder="1" applyAlignment="1" applyProtection="1">
      <alignment horizontal="right" wrapText="1"/>
      <protection hidden="1"/>
    </xf>
    <xf numFmtId="171" fontId="5" fillId="0" borderId="6" xfId="0" applyNumberFormat="1" applyFont="1" applyBorder="1" applyAlignment="1" applyProtection="1">
      <alignment horizontal="right"/>
      <protection hidden="1"/>
    </xf>
    <xf numFmtId="49" fontId="8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167" fontId="10" fillId="3" borderId="1" xfId="1" applyNumberFormat="1" applyFont="1" applyFill="1" applyBorder="1" applyAlignment="1" applyProtection="1">
      <alignment wrapText="1"/>
      <protection hidden="1"/>
    </xf>
    <xf numFmtId="167" fontId="7" fillId="3" borderId="1" xfId="1" applyNumberFormat="1" applyFont="1" applyFill="1" applyBorder="1" applyAlignment="1" applyProtection="1">
      <alignment wrapText="1"/>
      <protection hidden="1"/>
    </xf>
    <xf numFmtId="167" fontId="7" fillId="2" borderId="8" xfId="1" applyNumberFormat="1" applyFont="1" applyFill="1" applyBorder="1" applyAlignment="1" applyProtection="1">
      <alignment wrapText="1"/>
      <protection hidden="1"/>
    </xf>
    <xf numFmtId="0" fontId="12" fillId="0" borderId="0" xfId="0" applyFont="1"/>
    <xf numFmtId="0" fontId="4" fillId="0" borderId="0" xfId="0" applyFont="1"/>
    <xf numFmtId="0" fontId="7" fillId="0" borderId="0" xfId="0" applyFont="1" applyAlignment="1"/>
    <xf numFmtId="0" fontId="7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wrapText="1"/>
    </xf>
    <xf numFmtId="0" fontId="5" fillId="0" borderId="9" xfId="0" applyFont="1" applyBorder="1" applyAlignment="1">
      <alignment horizontal="right"/>
    </xf>
    <xf numFmtId="0" fontId="5" fillId="0" borderId="6" xfId="0" applyFont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1" xfId="1" applyNumberFormat="1" applyFont="1" applyFill="1" applyBorder="1" applyAlignment="1" applyProtection="1">
      <alignment horizontal="center" wrapText="1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167" fontId="7" fillId="2" borderId="1" xfId="1" applyNumberFormat="1" applyFont="1" applyFill="1" applyBorder="1" applyAlignment="1" applyProtection="1">
      <alignment horizontal="center"/>
      <protection hidden="1"/>
    </xf>
    <xf numFmtId="168" fontId="7" fillId="2" borderId="1" xfId="1" applyNumberFormat="1" applyFont="1" applyFill="1" applyBorder="1" applyAlignment="1" applyProtection="1">
      <alignment horizontal="center"/>
      <protection hidden="1"/>
    </xf>
    <xf numFmtId="169" fontId="7" fillId="2" borderId="1" xfId="1" applyNumberFormat="1" applyFont="1" applyFill="1" applyBorder="1" applyAlignment="1" applyProtection="1">
      <alignment horizontal="center"/>
      <protection hidden="1"/>
    </xf>
    <xf numFmtId="170" fontId="7" fillId="2" borderId="1" xfId="1" applyNumberFormat="1" applyFont="1" applyFill="1" applyBorder="1" applyAlignment="1" applyProtection="1">
      <alignment horizontal="center"/>
      <protection hidden="1"/>
    </xf>
    <xf numFmtId="49" fontId="7" fillId="0" borderId="1" xfId="1" applyNumberFormat="1" applyFont="1" applyFill="1" applyBorder="1" applyAlignment="1" applyProtection="1">
      <alignment horizontal="center"/>
      <protection hidden="1"/>
    </xf>
    <xf numFmtId="14" fontId="3" fillId="0" borderId="0" xfId="0" applyNumberFormat="1" applyFont="1"/>
    <xf numFmtId="49" fontId="7" fillId="0" borderId="1" xfId="0" applyNumberFormat="1" applyFont="1" applyBorder="1" applyAlignment="1" applyProtection="1">
      <alignment horizontal="center" vertical="center"/>
      <protection hidden="1"/>
    </xf>
    <xf numFmtId="0" fontId="20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 applyProtection="1">
      <alignment horizontal="right" wrapText="1"/>
      <protection hidden="1"/>
    </xf>
    <xf numFmtId="167" fontId="10" fillId="0" borderId="1" xfId="0" applyNumberFormat="1" applyFont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wrapText="1"/>
    </xf>
    <xf numFmtId="174" fontId="21" fillId="0" borderId="1" xfId="0" applyNumberFormat="1" applyFont="1" applyBorder="1"/>
    <xf numFmtId="0" fontId="7" fillId="0" borderId="0" xfId="0" applyFont="1" applyFill="1" applyAlignment="1">
      <alignment horizontal="right"/>
    </xf>
    <xf numFmtId="0" fontId="21" fillId="0" borderId="0" xfId="0" applyFont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175" fontId="14" fillId="0" borderId="1" xfId="8" applyNumberFormat="1" applyFont="1" applyBorder="1" applyAlignment="1">
      <alignment horizontal="right" wrapText="1"/>
    </xf>
    <xf numFmtId="0" fontId="21" fillId="0" borderId="1" xfId="0" applyFont="1" applyBorder="1" applyAlignment="1">
      <alignment horizontal="left" vertical="center" wrapText="1"/>
    </xf>
    <xf numFmtId="175" fontId="7" fillId="0" borderId="1" xfId="8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175" fontId="10" fillId="0" borderId="1" xfId="8" applyNumberFormat="1" applyFont="1" applyFill="1" applyBorder="1" applyAlignment="1">
      <alignment horizontal="right" vertical="center" wrapText="1"/>
    </xf>
    <xf numFmtId="164" fontId="7" fillId="0" borderId="1" xfId="8" applyNumberFormat="1" applyFont="1" applyFill="1" applyBorder="1" applyAlignment="1">
      <alignment horizontal="right" vertical="center" wrapText="1"/>
    </xf>
    <xf numFmtId="164" fontId="7" fillId="0" borderId="1" xfId="8" applyNumberFormat="1" applyFont="1" applyFill="1" applyBorder="1" applyAlignment="1">
      <alignment horizontal="right" wrapText="1"/>
    </xf>
    <xf numFmtId="164" fontId="14" fillId="0" borderId="1" xfId="8" applyNumberFormat="1" applyFont="1" applyBorder="1" applyAlignment="1">
      <alignment horizontal="right" wrapText="1"/>
    </xf>
    <xf numFmtId="164" fontId="14" fillId="0" borderId="1" xfId="8" applyNumberFormat="1" applyFont="1" applyFill="1" applyBorder="1" applyAlignment="1">
      <alignment horizontal="right" wrapText="1"/>
    </xf>
    <xf numFmtId="0" fontId="21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top" wrapText="1"/>
    </xf>
    <xf numFmtId="0" fontId="7" fillId="0" borderId="0" xfId="0" applyFont="1" applyAlignment="1">
      <alignment vertical="top" wrapText="1"/>
    </xf>
    <xf numFmtId="0" fontId="7" fillId="0" borderId="16" xfId="4" applyNumberFormat="1" applyFont="1" applyFill="1" applyBorder="1" applyAlignment="1">
      <alignment horizontal="left" vertical="center" wrapText="1"/>
    </xf>
    <xf numFmtId="0" fontId="7" fillId="0" borderId="16" xfId="5" applyNumberFormat="1" applyFont="1" applyFill="1" applyBorder="1" applyAlignment="1">
      <alignment horizontal="left" vertical="center" wrapText="1"/>
    </xf>
    <xf numFmtId="0" fontId="7" fillId="0" borderId="16" xfId="6" applyNumberFormat="1" applyFont="1" applyFill="1" applyBorder="1" applyAlignment="1">
      <alignment horizontal="left" vertical="center" wrapText="1"/>
    </xf>
    <xf numFmtId="0" fontId="7" fillId="0" borderId="16" xfId="7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justify" wrapText="1"/>
    </xf>
    <xf numFmtId="16" fontId="7" fillId="0" borderId="1" xfId="0" applyNumberFormat="1" applyFont="1" applyBorder="1" applyAlignment="1">
      <alignment horizontal="justify" vertical="justify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vertical="justify"/>
    </xf>
    <xf numFmtId="0" fontId="7" fillId="0" borderId="15" xfId="0" applyFont="1" applyBorder="1" applyAlignment="1">
      <alignment horizontal="justify" vertical="top"/>
    </xf>
    <xf numFmtId="0" fontId="15" fillId="0" borderId="1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vertical="top" wrapText="1"/>
    </xf>
    <xf numFmtId="0" fontId="10" fillId="0" borderId="1" xfId="0" applyFont="1" applyBorder="1" applyAlignment="1">
      <alignment horizontal="left" vertical="justify" wrapText="1"/>
    </xf>
    <xf numFmtId="0" fontId="7" fillId="0" borderId="1" xfId="0" applyFont="1" applyBorder="1" applyAlignment="1">
      <alignment horizontal="center" vertical="center"/>
    </xf>
    <xf numFmtId="16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16" fillId="0" borderId="10" xfId="0" applyFont="1" applyBorder="1" applyAlignment="1">
      <alignment wrapText="1"/>
    </xf>
    <xf numFmtId="0" fontId="21" fillId="0" borderId="1" xfId="0" applyFont="1" applyBorder="1" applyAlignment="1">
      <alignment horizontal="left" vertical="top" wrapText="1"/>
    </xf>
    <xf numFmtId="0" fontId="22" fillId="0" borderId="0" xfId="0" applyFont="1" applyAlignment="1">
      <alignment vertical="top" wrapText="1" shrinkToFit="1"/>
    </xf>
    <xf numFmtId="0" fontId="7" fillId="4" borderId="0" xfId="0" applyFont="1" applyFill="1"/>
    <xf numFmtId="0" fontId="7" fillId="4" borderId="0" xfId="0" applyFont="1" applyFill="1" applyAlignment="1">
      <alignment horizontal="center" wrapText="1"/>
    </xf>
    <xf numFmtId="0" fontId="5" fillId="4" borderId="0" xfId="0" applyFont="1" applyFill="1"/>
    <xf numFmtId="0" fontId="5" fillId="4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4" borderId="0" xfId="0" applyFont="1" applyFill="1" applyAlignment="1">
      <alignment horizontal="right" vertical="top"/>
    </xf>
    <xf numFmtId="0" fontId="7" fillId="0" borderId="0" xfId="0" applyFont="1" applyAlignment="1">
      <alignment horizontal="right" vertical="top"/>
    </xf>
    <xf numFmtId="0" fontId="5" fillId="0" borderId="10" xfId="0" applyFont="1" applyBorder="1" applyAlignment="1">
      <alignment horizontal="center" wrapText="1"/>
    </xf>
    <xf numFmtId="165" fontId="6" fillId="0" borderId="10" xfId="0" applyNumberFormat="1" applyFont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165" fontId="5" fillId="0" borderId="10" xfId="0" applyNumberFormat="1" applyFont="1" applyBorder="1" applyAlignment="1">
      <alignment horizontal="center" wrapText="1"/>
    </xf>
    <xf numFmtId="0" fontId="7" fillId="0" borderId="20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167" fontId="25" fillId="4" borderId="1" xfId="1" applyNumberFormat="1" applyFont="1" applyFill="1" applyBorder="1" applyAlignment="1" applyProtection="1">
      <alignment horizontal="left"/>
      <protection hidden="1"/>
    </xf>
    <xf numFmtId="172" fontId="25" fillId="4" borderId="7" xfId="1" applyNumberFormat="1" applyFont="1" applyFill="1" applyBorder="1" applyAlignment="1" applyProtection="1">
      <protection hidden="1"/>
    </xf>
    <xf numFmtId="0" fontId="25" fillId="4" borderId="0" xfId="1" applyNumberFormat="1" applyFont="1" applyFill="1" applyAlignment="1" applyProtection="1">
      <protection hidden="1"/>
    </xf>
    <xf numFmtId="0" fontId="23" fillId="4" borderId="0" xfId="1" applyNumberFormat="1" applyFont="1" applyFill="1" applyAlignment="1" applyProtection="1">
      <protection hidden="1"/>
    </xf>
    <xf numFmtId="0" fontId="23" fillId="4" borderId="0" xfId="1" applyFont="1" applyFill="1" applyProtection="1">
      <protection hidden="1"/>
    </xf>
    <xf numFmtId="0" fontId="23" fillId="4" borderId="0" xfId="1" applyFont="1" applyFill="1"/>
    <xf numFmtId="0" fontId="24" fillId="4" borderId="0" xfId="1" applyNumberFormat="1" applyFont="1" applyFill="1" applyAlignment="1" applyProtection="1">
      <protection hidden="1"/>
    </xf>
    <xf numFmtId="0" fontId="25" fillId="4" borderId="28" xfId="1" applyNumberFormat="1" applyFont="1" applyFill="1" applyBorder="1" applyAlignment="1" applyProtection="1">
      <protection hidden="1"/>
    </xf>
    <xf numFmtId="0" fontId="25" fillId="4" borderId="0" xfId="1" applyNumberFormat="1" applyFont="1" applyFill="1" applyAlignment="1" applyProtection="1">
      <alignment wrapText="1"/>
      <protection hidden="1"/>
    </xf>
    <xf numFmtId="167" fontId="26" fillId="4" borderId="1" xfId="1" applyNumberFormat="1" applyFont="1" applyFill="1" applyBorder="1" applyAlignment="1" applyProtection="1">
      <alignment horizontal="left"/>
      <protection hidden="1"/>
    </xf>
    <xf numFmtId="172" fontId="26" fillId="4" borderId="7" xfId="1" applyNumberFormat="1" applyFont="1" applyFill="1" applyBorder="1" applyAlignment="1" applyProtection="1">
      <protection hidden="1"/>
    </xf>
    <xf numFmtId="0" fontId="12" fillId="4" borderId="0" xfId="1" applyFont="1" applyFill="1"/>
    <xf numFmtId="0" fontId="28" fillId="4" borderId="0" xfId="1" applyFont="1" applyFill="1"/>
    <xf numFmtId="0" fontId="2" fillId="4" borderId="0" xfId="1" applyNumberFormat="1" applyFont="1" applyFill="1" applyBorder="1" applyAlignment="1" applyProtection="1">
      <alignment horizontal="centerContinuous"/>
      <protection hidden="1"/>
    </xf>
    <xf numFmtId="0" fontId="23" fillId="4" borderId="0" xfId="1" applyNumberFormat="1" applyFont="1" applyFill="1" applyBorder="1" applyAlignment="1" applyProtection="1">
      <protection hidden="1"/>
    </xf>
    <xf numFmtId="0" fontId="23" fillId="4" borderId="0" xfId="1" applyFont="1" applyFill="1" applyBorder="1"/>
    <xf numFmtId="0" fontId="25" fillId="4" borderId="0" xfId="1" applyNumberFormat="1" applyFont="1" applyFill="1" applyBorder="1" applyAlignment="1" applyProtection="1">
      <alignment horizontal="center"/>
      <protection hidden="1"/>
    </xf>
    <xf numFmtId="0" fontId="25" fillId="4" borderId="0" xfId="1" applyNumberFormat="1" applyFont="1" applyFill="1" applyBorder="1" applyAlignment="1" applyProtection="1">
      <alignment horizontal="right"/>
      <protection hidden="1"/>
    </xf>
    <xf numFmtId="0" fontId="25" fillId="4" borderId="0" xfId="1" applyNumberFormat="1" applyFont="1" applyFill="1" applyBorder="1" applyAlignment="1" applyProtection="1">
      <protection hidden="1"/>
    </xf>
    <xf numFmtId="172" fontId="3" fillId="4" borderId="7" xfId="1" applyNumberFormat="1" applyFont="1" applyFill="1" applyBorder="1" applyAlignment="1" applyProtection="1">
      <protection hidden="1"/>
    </xf>
    <xf numFmtId="0" fontId="7" fillId="0" borderId="2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10" fillId="0" borderId="2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center" wrapText="1"/>
    </xf>
    <xf numFmtId="2" fontId="10" fillId="4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hidden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0" fontId="6" fillId="0" borderId="0" xfId="0" applyFont="1" applyProtection="1">
      <protection hidden="1"/>
    </xf>
    <xf numFmtId="0" fontId="12" fillId="0" borderId="1" xfId="0" applyFont="1" applyBorder="1" applyAlignment="1" applyProtection="1">
      <alignment vertical="center" wrapText="1"/>
      <protection hidden="1"/>
    </xf>
    <xf numFmtId="0" fontId="6" fillId="0" borderId="15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30" fillId="0" borderId="2" xfId="0" applyFont="1" applyBorder="1" applyAlignment="1">
      <alignment vertical="top" wrapText="1"/>
    </xf>
    <xf numFmtId="2" fontId="5" fillId="0" borderId="3" xfId="0" applyNumberFormat="1" applyFont="1" applyBorder="1" applyAlignment="1">
      <alignment horizontal="center" vertical="top" wrapText="1"/>
    </xf>
    <xf numFmtId="172" fontId="12" fillId="4" borderId="0" xfId="1" applyNumberFormat="1" applyFont="1" applyFill="1"/>
    <xf numFmtId="0" fontId="5" fillId="0" borderId="1" xfId="0" applyFont="1" applyBorder="1" applyAlignment="1">
      <alignment horizontal="center" wrapText="1"/>
    </xf>
    <xf numFmtId="173" fontId="12" fillId="4" borderId="0" xfId="1" applyNumberFormat="1" applyFont="1" applyFill="1"/>
    <xf numFmtId="167" fontId="27" fillId="4" borderId="1" xfId="1" applyNumberFormat="1" applyFont="1" applyFill="1" applyBorder="1" applyAlignment="1" applyProtection="1">
      <alignment horizontal="left"/>
      <protection hidden="1"/>
    </xf>
    <xf numFmtId="172" fontId="27" fillId="4" borderId="7" xfId="1" applyNumberFormat="1" applyFont="1" applyFill="1" applyBorder="1" applyAlignment="1" applyProtection="1">
      <protection hidden="1"/>
    </xf>
    <xf numFmtId="0" fontId="25" fillId="4" borderId="0" xfId="1" applyNumberFormat="1" applyFont="1" applyFill="1" applyAlignment="1" applyProtection="1">
      <alignment horizontal="center"/>
      <protection hidden="1"/>
    </xf>
    <xf numFmtId="0" fontId="7" fillId="0" borderId="0" xfId="0" applyFont="1" applyAlignment="1">
      <alignment horizontal="right"/>
    </xf>
    <xf numFmtId="4" fontId="7" fillId="4" borderId="0" xfId="0" applyNumberFormat="1" applyFont="1" applyFill="1"/>
    <xf numFmtId="2" fontId="12" fillId="0" borderId="0" xfId="0" applyNumberFormat="1" applyFont="1"/>
    <xf numFmtId="167" fontId="25" fillId="4" borderId="35" xfId="1" applyNumberFormat="1" applyFont="1" applyFill="1" applyBorder="1" applyAlignment="1" applyProtection="1">
      <alignment wrapText="1"/>
      <protection hidden="1"/>
    </xf>
    <xf numFmtId="168" fontId="25" fillId="4" borderId="35" xfId="1" applyNumberFormat="1" applyFont="1" applyFill="1" applyBorder="1" applyAlignment="1" applyProtection="1">
      <protection hidden="1"/>
    </xf>
    <xf numFmtId="177" fontId="25" fillId="4" borderId="35" xfId="1" applyNumberFormat="1" applyFont="1" applyFill="1" applyBorder="1" applyAlignment="1" applyProtection="1">
      <protection hidden="1"/>
    </xf>
    <xf numFmtId="167" fontId="25" fillId="4" borderId="31" xfId="1" applyNumberFormat="1" applyFont="1" applyFill="1" applyBorder="1" applyAlignment="1" applyProtection="1">
      <alignment horizontal="left"/>
      <protection hidden="1"/>
    </xf>
    <xf numFmtId="167" fontId="25" fillId="4" borderId="30" xfId="1" applyNumberFormat="1" applyFont="1" applyFill="1" applyBorder="1" applyAlignment="1" applyProtection="1">
      <protection hidden="1"/>
    </xf>
    <xf numFmtId="172" fontId="25" fillId="4" borderId="32" xfId="1" applyNumberFormat="1" applyFont="1" applyFill="1" applyBorder="1" applyAlignment="1" applyProtection="1">
      <protection hidden="1"/>
    </xf>
    <xf numFmtId="172" fontId="26" fillId="4" borderId="32" xfId="1" applyNumberFormat="1" applyFont="1" applyFill="1" applyBorder="1" applyAlignment="1" applyProtection="1">
      <protection hidden="1"/>
    </xf>
    <xf numFmtId="167" fontId="27" fillId="4" borderId="23" xfId="1" applyNumberFormat="1" applyFont="1" applyFill="1" applyBorder="1" applyAlignment="1" applyProtection="1">
      <alignment horizontal="left"/>
      <protection hidden="1"/>
    </xf>
    <xf numFmtId="0" fontId="27" fillId="4" borderId="0" xfId="1" applyNumberFormat="1" applyFont="1" applyFill="1" applyBorder="1" applyAlignment="1" applyProtection="1">
      <protection hidden="1"/>
    </xf>
    <xf numFmtId="0" fontId="26" fillId="4" borderId="0" xfId="1" applyNumberFormat="1" applyFont="1" applyFill="1" applyBorder="1" applyAlignment="1" applyProtection="1">
      <protection hidden="1"/>
    </xf>
    <xf numFmtId="173" fontId="26" fillId="4" borderId="0" xfId="1" applyNumberFormat="1" applyFont="1" applyFill="1" applyBorder="1" applyAlignment="1" applyProtection="1">
      <protection hidden="1"/>
    </xf>
    <xf numFmtId="167" fontId="25" fillId="4" borderId="1" xfId="1" applyNumberFormat="1" applyFont="1" applyFill="1" applyBorder="1" applyAlignment="1" applyProtection="1">
      <alignment wrapText="1"/>
      <protection hidden="1"/>
    </xf>
    <xf numFmtId="168" fontId="25" fillId="4" borderId="1" xfId="1" applyNumberFormat="1" applyFont="1" applyFill="1" applyBorder="1" applyAlignment="1" applyProtection="1">
      <protection hidden="1"/>
    </xf>
    <xf numFmtId="177" fontId="25" fillId="4" borderId="1" xfId="1" applyNumberFormat="1" applyFont="1" applyFill="1" applyBorder="1" applyAlignment="1" applyProtection="1">
      <protection hidden="1"/>
    </xf>
    <xf numFmtId="167" fontId="25" fillId="4" borderId="1" xfId="1" applyNumberFormat="1" applyFont="1" applyFill="1" applyBorder="1" applyAlignment="1" applyProtection="1">
      <protection hidden="1"/>
    </xf>
    <xf numFmtId="172" fontId="25" fillId="4" borderId="1" xfId="1" applyNumberFormat="1" applyFont="1" applyFill="1" applyBorder="1" applyAlignment="1" applyProtection="1">
      <protection hidden="1"/>
    </xf>
    <xf numFmtId="167" fontId="27" fillId="4" borderId="1" xfId="1" applyNumberFormat="1" applyFont="1" applyFill="1" applyBorder="1" applyAlignment="1" applyProtection="1">
      <alignment wrapText="1"/>
      <protection hidden="1"/>
    </xf>
    <xf numFmtId="168" fontId="27" fillId="4" borderId="1" xfId="1" applyNumberFormat="1" applyFont="1" applyFill="1" applyBorder="1" applyAlignment="1" applyProtection="1">
      <protection hidden="1"/>
    </xf>
    <xf numFmtId="177" fontId="27" fillId="4" borderId="1" xfId="1" applyNumberFormat="1" applyFont="1" applyFill="1" applyBorder="1" applyAlignment="1" applyProtection="1">
      <protection hidden="1"/>
    </xf>
    <xf numFmtId="167" fontId="27" fillId="4" borderId="1" xfId="1" applyNumberFormat="1" applyFont="1" applyFill="1" applyBorder="1" applyAlignment="1" applyProtection="1">
      <protection hidden="1"/>
    </xf>
    <xf numFmtId="172" fontId="27" fillId="4" borderId="1" xfId="1" applyNumberFormat="1" applyFont="1" applyFill="1" applyBorder="1" applyAlignment="1" applyProtection="1">
      <protection hidden="1"/>
    </xf>
    <xf numFmtId="167" fontId="26" fillId="4" borderId="1" xfId="1" applyNumberFormat="1" applyFont="1" applyFill="1" applyBorder="1" applyAlignment="1" applyProtection="1">
      <alignment wrapText="1"/>
      <protection hidden="1"/>
    </xf>
    <xf numFmtId="168" fontId="26" fillId="4" borderId="1" xfId="1" applyNumberFormat="1" applyFont="1" applyFill="1" applyBorder="1" applyAlignment="1" applyProtection="1">
      <protection hidden="1"/>
    </xf>
    <xf numFmtId="177" fontId="26" fillId="4" borderId="1" xfId="1" applyNumberFormat="1" applyFont="1" applyFill="1" applyBorder="1" applyAlignment="1" applyProtection="1">
      <protection hidden="1"/>
    </xf>
    <xf numFmtId="167" fontId="26" fillId="4" borderId="1" xfId="1" applyNumberFormat="1" applyFont="1" applyFill="1" applyBorder="1" applyAlignment="1" applyProtection="1">
      <protection hidden="1"/>
    </xf>
    <xf numFmtId="172" fontId="26" fillId="4" borderId="1" xfId="1" applyNumberFormat="1" applyFont="1" applyFill="1" applyBorder="1" applyAlignment="1" applyProtection="1">
      <protection hidden="1"/>
    </xf>
    <xf numFmtId="177" fontId="25" fillId="4" borderId="1" xfId="1" applyNumberFormat="1" applyFont="1" applyFill="1" applyBorder="1" applyAlignment="1" applyProtection="1">
      <alignment horizontal="left"/>
      <protection hidden="1"/>
    </xf>
    <xf numFmtId="172" fontId="3" fillId="4" borderId="1" xfId="1" applyNumberFormat="1" applyFont="1" applyFill="1" applyBorder="1" applyAlignment="1" applyProtection="1">
      <protection hidden="1"/>
    </xf>
    <xf numFmtId="0" fontId="24" fillId="4" borderId="18" xfId="1" applyNumberFormat="1" applyFont="1" applyFill="1" applyBorder="1" applyAlignment="1" applyProtection="1">
      <alignment horizontal="center" vertical="center"/>
      <protection hidden="1"/>
    </xf>
    <xf numFmtId="0" fontId="24" fillId="4" borderId="18" xfId="1" applyNumberFormat="1" applyFont="1" applyFill="1" applyBorder="1" applyAlignment="1" applyProtection="1">
      <alignment horizontal="center" vertical="center" wrapText="1"/>
      <protection hidden="1"/>
    </xf>
    <xf numFmtId="0" fontId="24" fillId="4" borderId="26" xfId="1" applyNumberFormat="1" applyFont="1" applyFill="1" applyBorder="1" applyAlignment="1" applyProtection="1">
      <alignment horizontal="center" vertical="center" wrapText="1"/>
      <protection hidden="1"/>
    </xf>
    <xf numFmtId="167" fontId="27" fillId="4" borderId="23" xfId="1" applyNumberFormat="1" applyFont="1" applyFill="1" applyBorder="1" applyAlignment="1" applyProtection="1">
      <alignment wrapText="1"/>
      <protection hidden="1"/>
    </xf>
    <xf numFmtId="168" fontId="27" fillId="4" borderId="23" xfId="1" applyNumberFormat="1" applyFont="1" applyFill="1" applyBorder="1" applyAlignment="1" applyProtection="1">
      <protection hidden="1"/>
    </xf>
    <xf numFmtId="177" fontId="27" fillId="4" borderId="23" xfId="1" applyNumberFormat="1" applyFont="1" applyFill="1" applyBorder="1" applyAlignment="1" applyProtection="1">
      <protection hidden="1"/>
    </xf>
    <xf numFmtId="167" fontId="27" fillId="4" borderId="23" xfId="1" applyNumberFormat="1" applyFont="1" applyFill="1" applyBorder="1" applyAlignment="1" applyProtection="1">
      <protection hidden="1"/>
    </xf>
    <xf numFmtId="172" fontId="27" fillId="4" borderId="23" xfId="1" applyNumberFormat="1" applyFont="1" applyFill="1" applyBorder="1" applyAlignment="1" applyProtection="1">
      <protection hidden="1"/>
    </xf>
    <xf numFmtId="172" fontId="26" fillId="4" borderId="1" xfId="1" applyNumberFormat="1" applyFont="1" applyFill="1" applyBorder="1" applyAlignment="1" applyProtection="1">
      <alignment horizontal="right" vertical="center" wrapText="1"/>
      <protection hidden="1"/>
    </xf>
    <xf numFmtId="172" fontId="26" fillId="4" borderId="7" xfId="1" applyNumberFormat="1" applyFont="1" applyFill="1" applyBorder="1" applyAlignment="1" applyProtection="1">
      <alignment horizontal="right" vertical="center" wrapText="1"/>
      <protection hidden="1"/>
    </xf>
    <xf numFmtId="172" fontId="3" fillId="4" borderId="1" xfId="1" applyNumberFormat="1" applyFont="1" applyFill="1" applyBorder="1" applyAlignment="1" applyProtection="1">
      <alignment horizontal="right" vertical="center" wrapText="1"/>
      <protection hidden="1"/>
    </xf>
    <xf numFmtId="172" fontId="3" fillId="4" borderId="7" xfId="1" applyNumberFormat="1" applyFont="1" applyFill="1" applyBorder="1" applyAlignment="1" applyProtection="1">
      <alignment horizontal="right" vertical="center" wrapText="1"/>
      <protection hidden="1"/>
    </xf>
    <xf numFmtId="172" fontId="8" fillId="4" borderId="1" xfId="1" applyNumberFormat="1" applyFont="1" applyFill="1" applyBorder="1" applyAlignment="1" applyProtection="1">
      <protection hidden="1"/>
    </xf>
    <xf numFmtId="172" fontId="8" fillId="4" borderId="7" xfId="1" applyNumberFormat="1" applyFont="1" applyFill="1" applyBorder="1" applyAlignment="1" applyProtection="1">
      <protection hidden="1"/>
    </xf>
    <xf numFmtId="172" fontId="3" fillId="4" borderId="23" xfId="1" applyNumberFormat="1" applyFont="1" applyFill="1" applyBorder="1" applyAlignment="1" applyProtection="1">
      <alignment horizontal="right" vertical="center" wrapText="1"/>
      <protection hidden="1"/>
    </xf>
    <xf numFmtId="172" fontId="3" fillId="4" borderId="19" xfId="1" applyNumberFormat="1" applyFont="1" applyFill="1" applyBorder="1" applyAlignment="1" applyProtection="1">
      <alignment horizontal="right" vertical="center" wrapText="1"/>
      <protection hidden="1"/>
    </xf>
    <xf numFmtId="4" fontId="10" fillId="0" borderId="3" xfId="0" applyNumberFormat="1" applyFont="1" applyBorder="1" applyAlignment="1">
      <alignment vertical="top" wrapText="1"/>
    </xf>
    <xf numFmtId="4" fontId="10" fillId="0" borderId="3" xfId="0" applyNumberFormat="1" applyFont="1" applyBorder="1" applyAlignment="1">
      <alignment horizontal="center" vertical="top" wrapText="1"/>
    </xf>
    <xf numFmtId="0" fontId="7" fillId="4" borderId="0" xfId="0" applyFont="1" applyFill="1" applyBorder="1"/>
    <xf numFmtId="0" fontId="31" fillId="0" borderId="0" xfId="0" applyFont="1" applyAlignment="1">
      <alignment wrapText="1"/>
    </xf>
    <xf numFmtId="0" fontId="32" fillId="0" borderId="0" xfId="0" applyFont="1" applyAlignment="1">
      <alignment horizontal="center"/>
    </xf>
    <xf numFmtId="0" fontId="25" fillId="4" borderId="0" xfId="1" applyNumberFormat="1" applyFont="1" applyFill="1" applyAlignment="1" applyProtection="1">
      <alignment horizontal="center"/>
      <protection hidden="1"/>
    </xf>
    <xf numFmtId="0" fontId="33" fillId="4" borderId="0" xfId="1" applyNumberFormat="1" applyFont="1" applyFill="1" applyBorder="1" applyAlignment="1" applyProtection="1">
      <protection hidden="1"/>
    </xf>
    <xf numFmtId="0" fontId="34" fillId="4" borderId="0" xfId="1" applyFont="1" applyFill="1"/>
    <xf numFmtId="167" fontId="24" fillId="4" borderId="1" xfId="1" applyNumberFormat="1" applyFont="1" applyFill="1" applyBorder="1" applyAlignment="1" applyProtection="1">
      <alignment wrapText="1"/>
      <protection hidden="1"/>
    </xf>
    <xf numFmtId="168" fontId="24" fillId="4" borderId="1" xfId="1" applyNumberFormat="1" applyFont="1" applyFill="1" applyBorder="1" applyAlignment="1" applyProtection="1">
      <protection hidden="1"/>
    </xf>
    <xf numFmtId="177" fontId="24" fillId="4" borderId="1" xfId="1" applyNumberFormat="1" applyFont="1" applyFill="1" applyBorder="1" applyAlignment="1" applyProtection="1">
      <alignment horizontal="left"/>
      <protection hidden="1"/>
    </xf>
    <xf numFmtId="167" fontId="24" fillId="4" borderId="1" xfId="1" applyNumberFormat="1" applyFont="1" applyFill="1" applyBorder="1" applyAlignment="1" applyProtection="1">
      <alignment horizontal="left"/>
      <protection hidden="1"/>
    </xf>
    <xf numFmtId="172" fontId="24" fillId="4" borderId="1" xfId="1" applyNumberFormat="1" applyFont="1" applyFill="1" applyBorder="1" applyAlignment="1" applyProtection="1">
      <protection hidden="1"/>
    </xf>
    <xf numFmtId="0" fontId="24" fillId="4" borderId="1" xfId="1" applyNumberFormat="1" applyFont="1" applyFill="1" applyBorder="1" applyAlignment="1" applyProtection="1">
      <alignment horizontal="center" vertical="center"/>
      <protection hidden="1"/>
    </xf>
    <xf numFmtId="0" fontId="24" fillId="4" borderId="1" xfId="1" applyNumberFormat="1" applyFont="1" applyFill="1" applyBorder="1" applyAlignment="1" applyProtection="1">
      <alignment horizontal="center" vertical="center" wrapText="1"/>
      <protection hidden="1"/>
    </xf>
    <xf numFmtId="172" fontId="23" fillId="4" borderId="0" xfId="1" applyNumberFormat="1" applyFont="1" applyFill="1"/>
    <xf numFmtId="165" fontId="5" fillId="5" borderId="10" xfId="0" applyNumberFormat="1" applyFont="1" applyFill="1" applyBorder="1" applyAlignment="1">
      <alignment horizontal="center"/>
    </xf>
    <xf numFmtId="165" fontId="5" fillId="5" borderId="1" xfId="0" applyNumberFormat="1" applyFont="1" applyFill="1" applyBorder="1" applyAlignment="1">
      <alignment horizontal="center"/>
    </xf>
    <xf numFmtId="0" fontId="0" fillId="5" borderId="0" xfId="0" applyFill="1"/>
    <xf numFmtId="0" fontId="16" fillId="0" borderId="10" xfId="0" applyFont="1" applyBorder="1" applyAlignment="1">
      <alignment vertical="center" wrapText="1"/>
    </xf>
    <xf numFmtId="178" fontId="35" fillId="5" borderId="0" xfId="0" applyNumberFormat="1" applyFont="1" applyFill="1" applyBorder="1"/>
    <xf numFmtId="4" fontId="0" fillId="4" borderId="1" xfId="0" applyNumberFormat="1" applyFont="1" applyFill="1" applyBorder="1" applyAlignment="1">
      <alignment horizontal="right" vertical="center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4" borderId="0" xfId="0" applyFont="1" applyFill="1" applyAlignment="1">
      <alignment horizontal="right" vertical="top" wrapText="1"/>
    </xf>
    <xf numFmtId="0" fontId="7" fillId="4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right" vertical="top"/>
    </xf>
    <xf numFmtId="176" fontId="25" fillId="4" borderId="1" xfId="1" applyNumberFormat="1" applyFont="1" applyFill="1" applyBorder="1" applyAlignment="1" applyProtection="1">
      <alignment wrapText="1"/>
      <protection hidden="1"/>
    </xf>
    <xf numFmtId="176" fontId="3" fillId="4" borderId="1" xfId="1" applyNumberFormat="1" applyFont="1" applyFill="1" applyBorder="1" applyAlignment="1" applyProtection="1">
      <alignment wrapText="1"/>
      <protection hidden="1"/>
    </xf>
    <xf numFmtId="176" fontId="24" fillId="4" borderId="1" xfId="1" applyNumberFormat="1" applyFont="1" applyFill="1" applyBorder="1" applyAlignment="1" applyProtection="1">
      <alignment wrapText="1"/>
      <protection hidden="1"/>
    </xf>
    <xf numFmtId="0" fontId="25" fillId="4" borderId="22" xfId="1" applyNumberFormat="1" applyFont="1" applyFill="1" applyBorder="1" applyAlignment="1" applyProtection="1">
      <alignment horizontal="center"/>
      <protection hidden="1"/>
    </xf>
    <xf numFmtId="0" fontId="25" fillId="4" borderId="22" xfId="1" applyNumberFormat="1" applyFont="1" applyFill="1" applyBorder="1" applyAlignment="1" applyProtection="1">
      <protection hidden="1"/>
    </xf>
    <xf numFmtId="176" fontId="25" fillId="4" borderId="33" xfId="1" applyNumberFormat="1" applyFont="1" applyFill="1" applyBorder="1" applyAlignment="1" applyProtection="1">
      <alignment wrapText="1"/>
      <protection hidden="1"/>
    </xf>
    <xf numFmtId="176" fontId="25" fillId="4" borderId="34" xfId="1" applyNumberFormat="1" applyFont="1" applyFill="1" applyBorder="1" applyAlignment="1" applyProtection="1">
      <alignment wrapText="1"/>
      <protection hidden="1"/>
    </xf>
    <xf numFmtId="0" fontId="25" fillId="4" borderId="0" xfId="1" applyNumberFormat="1" applyFont="1" applyFill="1" applyAlignment="1" applyProtection="1">
      <alignment horizontal="center"/>
      <protection hidden="1"/>
    </xf>
    <xf numFmtId="0" fontId="25" fillId="4" borderId="0" xfId="1" applyNumberFormat="1" applyFont="1" applyFill="1" applyBorder="1" applyAlignment="1" applyProtection="1">
      <alignment wrapText="1"/>
      <protection hidden="1"/>
    </xf>
    <xf numFmtId="0" fontId="29" fillId="4" borderId="0" xfId="1" applyNumberFormat="1" applyFont="1" applyFill="1" applyBorder="1" applyAlignment="1" applyProtection="1">
      <alignment horizontal="center" wrapText="1"/>
      <protection hidden="1"/>
    </xf>
    <xf numFmtId="0" fontId="24" fillId="4" borderId="1" xfId="1" applyNumberFormat="1" applyFont="1" applyFill="1" applyBorder="1" applyAlignment="1" applyProtection="1">
      <alignment horizontal="center" vertical="center"/>
      <protection hidden="1"/>
    </xf>
    <xf numFmtId="176" fontId="25" fillId="4" borderId="8" xfId="1" applyNumberFormat="1" applyFont="1" applyFill="1" applyBorder="1" applyAlignment="1" applyProtection="1">
      <alignment wrapText="1"/>
      <protection hidden="1"/>
    </xf>
    <xf numFmtId="176" fontId="27" fillId="4" borderId="27" xfId="1" applyNumberFormat="1" applyFont="1" applyFill="1" applyBorder="1" applyAlignment="1" applyProtection="1">
      <alignment wrapText="1"/>
      <protection hidden="1"/>
    </xf>
    <xf numFmtId="176" fontId="27" fillId="4" borderId="23" xfId="1" applyNumberFormat="1" applyFont="1" applyFill="1" applyBorder="1" applyAlignment="1" applyProtection="1">
      <alignment wrapText="1"/>
      <protection hidden="1"/>
    </xf>
    <xf numFmtId="176" fontId="27" fillId="4" borderId="8" xfId="1" applyNumberFormat="1" applyFont="1" applyFill="1" applyBorder="1" applyAlignment="1" applyProtection="1">
      <alignment wrapText="1"/>
      <protection hidden="1"/>
    </xf>
    <xf numFmtId="176" fontId="27" fillId="4" borderId="1" xfId="1" applyNumberFormat="1" applyFont="1" applyFill="1" applyBorder="1" applyAlignment="1" applyProtection="1">
      <alignment wrapText="1"/>
      <protection hidden="1"/>
    </xf>
    <xf numFmtId="176" fontId="26" fillId="4" borderId="8" xfId="1" applyNumberFormat="1" applyFont="1" applyFill="1" applyBorder="1" applyAlignment="1" applyProtection="1">
      <alignment wrapText="1"/>
      <protection hidden="1"/>
    </xf>
    <xf numFmtId="176" fontId="26" fillId="4" borderId="1" xfId="1" applyNumberFormat="1" applyFont="1" applyFill="1" applyBorder="1" applyAlignment="1" applyProtection="1">
      <alignment wrapText="1"/>
      <protection hidden="1"/>
    </xf>
    <xf numFmtId="176" fontId="3" fillId="4" borderId="8" xfId="1" applyNumberFormat="1" applyFont="1" applyFill="1" applyBorder="1" applyAlignment="1" applyProtection="1">
      <alignment wrapText="1"/>
      <protection hidden="1"/>
    </xf>
    <xf numFmtId="0" fontId="24" fillId="4" borderId="25" xfId="1" applyNumberFormat="1" applyFont="1" applyFill="1" applyBorder="1" applyAlignment="1" applyProtection="1">
      <alignment horizontal="center" vertical="center"/>
      <protection hidden="1"/>
    </xf>
    <xf numFmtId="0" fontId="24" fillId="4" borderId="18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wrapText="1"/>
    </xf>
    <xf numFmtId="0" fontId="16" fillId="0" borderId="20" xfId="0" applyFont="1" applyBorder="1" applyAlignment="1">
      <alignment horizontal="center" vertical="top" wrapText="1"/>
    </xf>
    <xf numFmtId="0" fontId="16" fillId="0" borderId="2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6" fillId="0" borderId="0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166" fontId="6" fillId="0" borderId="0" xfId="0" applyNumberFormat="1" applyFont="1" applyBorder="1" applyAlignment="1">
      <alignment horizontal="justify" vertical="center" wrapText="1"/>
    </xf>
    <xf numFmtId="4" fontId="12" fillId="0" borderId="12" xfId="0" applyNumberFormat="1" applyFont="1" applyBorder="1" applyAlignment="1">
      <alignment horizontal="center" wrapText="1"/>
    </xf>
    <xf numFmtId="4" fontId="12" fillId="0" borderId="13" xfId="0" applyNumberFormat="1" applyFont="1" applyBorder="1" applyAlignment="1">
      <alignment horizontal="center" wrapText="1"/>
    </xf>
    <xf numFmtId="0" fontId="22" fillId="0" borderId="0" xfId="0" applyFont="1" applyAlignment="1">
      <alignment horizontal="right" vertical="top" wrapText="1" shrinkToFit="1"/>
    </xf>
    <xf numFmtId="0" fontId="7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2" fillId="0" borderId="0" xfId="0" applyFont="1" applyAlignment="1">
      <alignment horizontal="center" vertical="top" wrapText="1" shrinkToFit="1"/>
    </xf>
    <xf numFmtId="0" fontId="21" fillId="0" borderId="0" xfId="0" applyFont="1" applyAlignment="1">
      <alignment horizontal="right"/>
    </xf>
    <xf numFmtId="0" fontId="30" fillId="0" borderId="24" xfId="0" applyFont="1" applyBorder="1" applyAlignment="1">
      <alignment horizontal="center" vertical="top" wrapText="1"/>
    </xf>
    <xf numFmtId="0" fontId="30" fillId="0" borderId="29" xfId="0" applyFont="1" applyBorder="1" applyAlignment="1">
      <alignment horizontal="center" vertical="top" wrapText="1"/>
    </xf>
    <xf numFmtId="0" fontId="30" fillId="0" borderId="14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10" fillId="0" borderId="0" xfId="3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Alignment="1">
      <alignment wrapText="1"/>
    </xf>
    <xf numFmtId="0" fontId="7" fillId="0" borderId="5" xfId="1" applyNumberFormat="1" applyFont="1" applyFill="1" applyBorder="1" applyAlignment="1" applyProtection="1">
      <alignment horizontal="center"/>
      <protection hidden="1"/>
    </xf>
    <xf numFmtId="0" fontId="7" fillId="0" borderId="17" xfId="1" applyNumberFormat="1" applyFont="1" applyFill="1" applyBorder="1" applyAlignment="1" applyProtection="1">
      <alignment horizontal="center"/>
      <protection hidden="1"/>
    </xf>
    <xf numFmtId="0" fontId="7" fillId="0" borderId="6" xfId="1" applyNumberFormat="1" applyFont="1" applyFill="1" applyBorder="1" applyAlignment="1" applyProtection="1">
      <alignment horizont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4" borderId="0" xfId="0" applyFont="1" applyFill="1" applyAlignment="1">
      <alignment horizontal="right"/>
    </xf>
    <xf numFmtId="0" fontId="5" fillId="0" borderId="0" xfId="0" applyFont="1" applyAlignment="1">
      <alignment horizontal="right" wrapText="1"/>
    </xf>
  </cellXfs>
  <cellStyles count="10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 5" xfId="6"/>
    <cellStyle name="Обычный 6" xfId="7"/>
    <cellStyle name="Обычный 7" xfId="9"/>
    <cellStyle name="Финансовый" xfId="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view="pageBreakPreview" topLeftCell="A19" zoomScaleNormal="100" zoomScaleSheetLayoutView="100" workbookViewId="0">
      <selection activeCell="A24" sqref="A24"/>
    </sheetView>
  </sheetViews>
  <sheetFormatPr defaultRowHeight="12.75"/>
  <cols>
    <col min="1" max="1" width="36.28515625" customWidth="1"/>
    <col min="2" max="2" width="22.42578125" customWidth="1"/>
    <col min="3" max="3" width="16.7109375" style="92" customWidth="1"/>
    <col min="4" max="4" width="15" style="92" hidden="1" customWidth="1"/>
    <col min="5" max="5" width="18.5703125" style="92" hidden="1" customWidth="1"/>
    <col min="6" max="6" width="14.140625" hidden="1" customWidth="1"/>
    <col min="7" max="7" width="0.28515625" hidden="1" customWidth="1"/>
    <col min="8" max="8" width="11.5703125" customWidth="1"/>
    <col min="9" max="9" width="10.5703125" customWidth="1"/>
  </cols>
  <sheetData>
    <row r="1" spans="1:7" ht="15.75" customHeight="1">
      <c r="D1" s="235" t="s">
        <v>255</v>
      </c>
      <c r="E1" s="235"/>
      <c r="F1" s="4"/>
      <c r="G1" s="4"/>
    </row>
    <row r="2" spans="1:7" ht="18.75" customHeight="1">
      <c r="C2" s="99"/>
      <c r="D2" s="99"/>
      <c r="E2" s="99" t="s">
        <v>228</v>
      </c>
      <c r="F2" s="100"/>
      <c r="G2" s="100"/>
    </row>
    <row r="3" spans="1:7" ht="15.75" customHeight="1">
      <c r="A3" s="3"/>
      <c r="B3" s="3"/>
      <c r="C3" s="233" t="s">
        <v>86</v>
      </c>
      <c r="D3" s="233"/>
      <c r="E3" s="233"/>
      <c r="F3" s="233"/>
      <c r="G3" s="233"/>
    </row>
    <row r="4" spans="1:7" ht="18" customHeight="1">
      <c r="A4" s="3"/>
      <c r="B4" s="3"/>
      <c r="C4" s="234" t="s">
        <v>257</v>
      </c>
      <c r="D4" s="234"/>
      <c r="E4" s="234"/>
      <c r="F4" s="100"/>
      <c r="G4" s="100"/>
    </row>
    <row r="5" spans="1:7" ht="27" customHeight="1">
      <c r="A5" s="3"/>
      <c r="B5" s="3"/>
      <c r="C5" s="93"/>
      <c r="D5" s="93"/>
      <c r="E5" s="93"/>
      <c r="F5" s="88"/>
      <c r="G5" s="88"/>
    </row>
    <row r="6" spans="1:7" ht="32.25" customHeight="1">
      <c r="A6" s="236" t="s">
        <v>256</v>
      </c>
      <c r="B6" s="236"/>
      <c r="C6" s="236"/>
      <c r="D6" s="236"/>
      <c r="E6" s="236"/>
      <c r="F6" s="24"/>
      <c r="G6" s="24"/>
    </row>
    <row r="7" spans="1:7" ht="32.25" customHeight="1">
      <c r="A7" s="231"/>
      <c r="B7" s="231"/>
      <c r="C7" s="231"/>
      <c r="D7" s="231"/>
      <c r="E7" s="299" t="s">
        <v>32</v>
      </c>
      <c r="F7" s="24"/>
      <c r="G7" s="24"/>
    </row>
    <row r="8" spans="1:7" ht="15.75">
      <c r="A8" s="3"/>
      <c r="B8" s="3"/>
      <c r="C8" s="94"/>
      <c r="D8" s="94"/>
      <c r="E8" s="298" t="s">
        <v>259</v>
      </c>
      <c r="G8" s="8" t="s">
        <v>7</v>
      </c>
    </row>
    <row r="9" spans="1:7" ht="48" customHeight="1">
      <c r="A9" s="1" t="s">
        <v>67</v>
      </c>
      <c r="B9" s="1" t="s">
        <v>68</v>
      </c>
      <c r="C9" s="95" t="s">
        <v>227</v>
      </c>
      <c r="D9" s="95" t="s">
        <v>251</v>
      </c>
      <c r="E9" s="95" t="s">
        <v>258</v>
      </c>
      <c r="F9" s="101"/>
      <c r="G9" s="1" t="s">
        <v>41</v>
      </c>
    </row>
    <row r="10" spans="1:7" ht="109.5" customHeight="1">
      <c r="A10" s="70" t="s">
        <v>42</v>
      </c>
      <c r="B10" s="83" t="s">
        <v>77</v>
      </c>
      <c r="C10" s="227">
        <v>231.22</v>
      </c>
      <c r="D10" s="227">
        <v>242.11</v>
      </c>
      <c r="E10" s="227">
        <v>255.6</v>
      </c>
      <c r="F10" s="102"/>
      <c r="G10" s="5" t="e">
        <f>SUM(G12+#REF!+#REF!+#REF!+G19+#REF!+#REF!+#REF!+#REF!)</f>
        <v>#REF!</v>
      </c>
    </row>
    <row r="11" spans="1:7" ht="131.25" customHeight="1">
      <c r="A11" s="71" t="s">
        <v>43</v>
      </c>
      <c r="B11" s="83" t="s">
        <v>78</v>
      </c>
      <c r="C11" s="227">
        <v>1.63</v>
      </c>
      <c r="D11" s="227">
        <v>1.73</v>
      </c>
      <c r="E11" s="227">
        <v>1.82</v>
      </c>
      <c r="F11" s="102"/>
      <c r="G11" s="5"/>
    </row>
    <row r="12" spans="1:7" ht="121.5" customHeight="1">
      <c r="A12" s="72" t="s">
        <v>44</v>
      </c>
      <c r="B12" s="83" t="s">
        <v>79</v>
      </c>
      <c r="C12" s="227">
        <v>342.16</v>
      </c>
      <c r="D12" s="227">
        <v>357.47</v>
      </c>
      <c r="E12" s="227">
        <v>376.86</v>
      </c>
      <c r="F12" s="103"/>
      <c r="G12" s="6">
        <f>SUM(G13)</f>
        <v>956.6</v>
      </c>
    </row>
    <row r="13" spans="1:7" ht="93.75" customHeight="1">
      <c r="A13" s="73" t="s">
        <v>45</v>
      </c>
      <c r="B13" s="83" t="s">
        <v>80</v>
      </c>
      <c r="C13" s="227">
        <v>-36.159999999999997</v>
      </c>
      <c r="D13" s="227">
        <v>-36.909999999999997</v>
      </c>
      <c r="E13" s="227">
        <v>-39.229999999999997</v>
      </c>
      <c r="F13" s="103"/>
      <c r="G13" s="6">
        <f>SUM(G14:G14)</f>
        <v>956.6</v>
      </c>
    </row>
    <row r="14" spans="1:7" s="224" customFormat="1" ht="122.25" customHeight="1">
      <c r="A14" s="228" t="s">
        <v>197</v>
      </c>
      <c r="B14" s="229" t="s">
        <v>81</v>
      </c>
      <c r="C14" s="227">
        <v>320</v>
      </c>
      <c r="D14" s="227">
        <v>343</v>
      </c>
      <c r="E14" s="227">
        <v>367.7</v>
      </c>
      <c r="F14" s="222"/>
      <c r="G14" s="223">
        <v>956.6</v>
      </c>
    </row>
    <row r="15" spans="1:7" ht="15.75">
      <c r="A15" s="11" t="s">
        <v>3</v>
      </c>
      <c r="B15" s="27" t="s">
        <v>111</v>
      </c>
      <c r="C15" s="227">
        <v>63</v>
      </c>
      <c r="D15" s="227">
        <v>64.900000000000006</v>
      </c>
      <c r="E15" s="227">
        <v>66.8</v>
      </c>
      <c r="F15" s="103"/>
      <c r="G15" s="6"/>
    </row>
    <row r="16" spans="1:7" ht="66.75" customHeight="1">
      <c r="A16" s="75" t="s">
        <v>112</v>
      </c>
      <c r="B16" s="84" t="s">
        <v>82</v>
      </c>
      <c r="C16" s="227">
        <v>33</v>
      </c>
      <c r="D16" s="227">
        <v>38.299999999999997</v>
      </c>
      <c r="E16" s="227">
        <v>42.1</v>
      </c>
      <c r="F16" s="104"/>
      <c r="G16" s="7">
        <v>140.5</v>
      </c>
    </row>
    <row r="17" spans="1:9" ht="61.5" customHeight="1" thickBot="1">
      <c r="A17" s="69" t="s">
        <v>70</v>
      </c>
      <c r="B17" s="85" t="s">
        <v>83</v>
      </c>
      <c r="C17" s="227">
        <v>253</v>
      </c>
      <c r="D17" s="227">
        <v>256.10000000000002</v>
      </c>
      <c r="E17" s="227">
        <v>259.2</v>
      </c>
      <c r="F17" s="103"/>
      <c r="G17" s="6">
        <v>500</v>
      </c>
    </row>
    <row r="18" spans="1:9" ht="64.5" customHeight="1" thickBot="1">
      <c r="A18" s="78" t="s">
        <v>71</v>
      </c>
      <c r="B18" s="85" t="s">
        <v>84</v>
      </c>
      <c r="C18" s="227">
        <v>458</v>
      </c>
      <c r="D18" s="227">
        <v>468.3</v>
      </c>
      <c r="E18" s="227">
        <v>478.8</v>
      </c>
      <c r="F18" s="103"/>
      <c r="G18" s="6">
        <v>2001.7</v>
      </c>
    </row>
    <row r="19" spans="1:9" s="24" customFormat="1" ht="15.75">
      <c r="A19" s="79" t="s">
        <v>72</v>
      </c>
      <c r="B19" s="97" t="s">
        <v>85</v>
      </c>
      <c r="C19" s="137">
        <f>SUM(C10:C18)</f>
        <v>1665.85</v>
      </c>
      <c r="D19" s="137">
        <f>SUM(D10:D18)</f>
        <v>1735</v>
      </c>
      <c r="E19" s="137">
        <f>SUM(E10:E18)</f>
        <v>1809.6499999999999</v>
      </c>
      <c r="F19" s="102"/>
      <c r="G19" s="5">
        <v>0</v>
      </c>
    </row>
    <row r="20" spans="1:9" ht="84.75" customHeight="1">
      <c r="A20" s="81" t="s">
        <v>113</v>
      </c>
      <c r="B20" s="27" t="s">
        <v>114</v>
      </c>
      <c r="C20" s="227">
        <v>72</v>
      </c>
      <c r="D20" s="227">
        <v>72</v>
      </c>
      <c r="E20" s="227">
        <v>72</v>
      </c>
      <c r="F20" s="103"/>
      <c r="G20" s="6">
        <v>0</v>
      </c>
    </row>
    <row r="21" spans="1:9" ht="63" customHeight="1">
      <c r="A21" s="74" t="s">
        <v>115</v>
      </c>
      <c r="B21" s="27" t="s">
        <v>116</v>
      </c>
      <c r="C21" s="227"/>
      <c r="D21" s="227"/>
      <c r="E21" s="227"/>
      <c r="F21" s="103"/>
      <c r="G21" s="6"/>
    </row>
    <row r="22" spans="1:9" s="24" customFormat="1" ht="20.25" customHeight="1">
      <c r="A22" s="82" t="s">
        <v>73</v>
      </c>
      <c r="B22" s="96" t="s">
        <v>85</v>
      </c>
      <c r="C22" s="137">
        <f>SUM(C20:C21)</f>
        <v>72</v>
      </c>
      <c r="D22" s="137">
        <f>SUM(D20:D21)</f>
        <v>72</v>
      </c>
      <c r="E22" s="137">
        <f>SUM(E20:E21)</f>
        <v>72</v>
      </c>
      <c r="F22" s="102"/>
      <c r="G22" s="5">
        <v>719.8</v>
      </c>
    </row>
    <row r="23" spans="1:9" s="24" customFormat="1" ht="15.75">
      <c r="A23" s="76" t="s">
        <v>74</v>
      </c>
      <c r="B23" s="96" t="s">
        <v>85</v>
      </c>
      <c r="C23" s="137">
        <f>C19+C22</f>
        <v>1737.85</v>
      </c>
      <c r="D23" s="137">
        <f>D19+D22</f>
        <v>1807</v>
      </c>
      <c r="E23" s="137">
        <f>E19+E22</f>
        <v>1881.6499999999999</v>
      </c>
      <c r="F23" s="102"/>
      <c r="G23" s="5" t="e">
        <f>SUM(#REF!)</f>
        <v>#REF!</v>
      </c>
      <c r="H23" s="161"/>
      <c r="I23" s="161"/>
    </row>
    <row r="24" spans="1:9" ht="38.25">
      <c r="A24" s="74" t="s">
        <v>260</v>
      </c>
      <c r="B24" s="27" t="s">
        <v>261</v>
      </c>
      <c r="C24" s="227">
        <v>2519.4</v>
      </c>
      <c r="D24" s="227">
        <v>2875.1</v>
      </c>
      <c r="E24" s="227">
        <v>1602.8</v>
      </c>
      <c r="F24" s="103"/>
      <c r="G24" s="6">
        <v>5506.5</v>
      </c>
    </row>
    <row r="25" spans="1:9" ht="48.75">
      <c r="A25" s="89" t="s">
        <v>252</v>
      </c>
      <c r="B25" s="27" t="s">
        <v>107</v>
      </c>
      <c r="C25" s="227">
        <v>113.8</v>
      </c>
      <c r="D25" s="227">
        <v>117.65</v>
      </c>
      <c r="E25" s="227">
        <v>121.82</v>
      </c>
      <c r="F25" s="103"/>
      <c r="G25" s="6">
        <v>5506.5</v>
      </c>
    </row>
    <row r="26" spans="1:9" ht="70.5" customHeight="1">
      <c r="A26" s="225" t="s">
        <v>262</v>
      </c>
      <c r="B26" s="86" t="s">
        <v>108</v>
      </c>
      <c r="C26" s="227">
        <v>2455.3000000000002</v>
      </c>
      <c r="D26" s="227"/>
      <c r="E26" s="227"/>
      <c r="F26" s="102"/>
      <c r="G26" s="5"/>
    </row>
    <row r="27" spans="1:9" ht="105" hidden="1" customHeight="1">
      <c r="A27" s="80"/>
      <c r="B27" s="86"/>
      <c r="C27" s="227"/>
      <c r="D27" s="227"/>
      <c r="E27" s="227"/>
      <c r="F27" s="102"/>
      <c r="G27" s="5"/>
    </row>
    <row r="28" spans="1:9" s="24" customFormat="1" ht="15.75">
      <c r="A28" s="77" t="s">
        <v>75</v>
      </c>
      <c r="B28" s="98" t="s">
        <v>85</v>
      </c>
      <c r="C28" s="138">
        <f>SUM(C24:C27)</f>
        <v>5088.5</v>
      </c>
      <c r="D28" s="138">
        <f>SUM(D24:D27)</f>
        <v>2992.75</v>
      </c>
      <c r="E28" s="138">
        <f>SUM(E24:E27)</f>
        <v>1724.62</v>
      </c>
      <c r="F28" s="102"/>
      <c r="G28" s="5" t="e">
        <f>SUM(G10+#REF!+#REF!)</f>
        <v>#REF!</v>
      </c>
    </row>
    <row r="29" spans="1:9" s="24" customFormat="1" ht="15.75">
      <c r="A29" s="77" t="s">
        <v>76</v>
      </c>
      <c r="B29" s="98"/>
      <c r="C29" s="138">
        <f>C23+C28</f>
        <v>6826.35</v>
      </c>
      <c r="D29" s="138">
        <f>D23+D28</f>
        <v>4799.75</v>
      </c>
      <c r="E29" s="138">
        <f>E23+E28</f>
        <v>3606.2699999999995</v>
      </c>
      <c r="F29" s="102"/>
      <c r="G29" s="5">
        <v>302</v>
      </c>
    </row>
    <row r="30" spans="1:9">
      <c r="A30" s="8"/>
      <c r="B30" s="87"/>
    </row>
    <row r="31" spans="1:9" ht="15">
      <c r="A31" s="8"/>
      <c r="B31" s="8"/>
      <c r="C31" s="226"/>
      <c r="D31" s="226"/>
      <c r="E31" s="226"/>
    </row>
    <row r="32" spans="1:9">
      <c r="A32" s="8"/>
      <c r="B32" s="8"/>
      <c r="C32" s="208"/>
      <c r="D32" s="208"/>
      <c r="E32" s="208"/>
    </row>
    <row r="33" spans="3:5">
      <c r="C33" s="160"/>
      <c r="D33" s="160"/>
      <c r="E33" s="160"/>
    </row>
  </sheetData>
  <mergeCells count="4">
    <mergeCell ref="C3:G3"/>
    <mergeCell ref="C4:E4"/>
    <mergeCell ref="D1:E1"/>
    <mergeCell ref="A6:E6"/>
  </mergeCells>
  <phoneticPr fontId="3" type="noConversion"/>
  <pageMargins left="0.78740157480314965" right="0.78740157480314965" top="0.98425196850393704" bottom="0.98425196850393704" header="0.51181102362204722" footer="0.51181102362204722"/>
  <pageSetup paperSize="9" fitToHeight="30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D1:G18"/>
  <sheetViews>
    <sheetView workbookViewId="0">
      <selection activeCell="L36" sqref="L36"/>
    </sheetView>
  </sheetViews>
  <sheetFormatPr defaultRowHeight="12.75"/>
  <cols>
    <col min="4" max="4" width="25.7109375" customWidth="1"/>
    <col min="5" max="5" width="14.28515625" customWidth="1"/>
    <col min="6" max="6" width="13.85546875" customWidth="1"/>
    <col min="7" max="7" width="15" customWidth="1"/>
    <col min="8" max="8" width="13.5703125" customWidth="1"/>
    <col min="9" max="10" width="11.7109375" customWidth="1"/>
  </cols>
  <sheetData>
    <row r="1" spans="4:7" ht="42" customHeight="1">
      <c r="D1" s="284" t="s">
        <v>109</v>
      </c>
      <c r="E1" s="284"/>
      <c r="F1" s="284"/>
      <c r="G1" s="284"/>
    </row>
    <row r="2" spans="4:7">
      <c r="D2" s="49"/>
      <c r="E2" s="55"/>
      <c r="F2" s="285" t="s">
        <v>110</v>
      </c>
      <c r="G2" s="285"/>
    </row>
    <row r="3" spans="4:7">
      <c r="D3" s="49"/>
      <c r="E3" s="49"/>
      <c r="F3" s="49"/>
      <c r="G3" s="49"/>
    </row>
    <row r="4" spans="4:7">
      <c r="D4" s="279" t="s">
        <v>100</v>
      </c>
      <c r="E4" s="279"/>
      <c r="F4" s="279"/>
      <c r="G4" s="279"/>
    </row>
    <row r="5" spans="4:7">
      <c r="D5" s="279"/>
      <c r="E5" s="279"/>
      <c r="F5" s="279"/>
      <c r="G5" s="279"/>
    </row>
    <row r="6" spans="4:7">
      <c r="D6" s="48"/>
      <c r="E6" s="48"/>
      <c r="F6" s="56"/>
      <c r="G6" s="56"/>
    </row>
    <row r="7" spans="4:7">
      <c r="D7" s="48"/>
      <c r="E7" s="48"/>
      <c r="F7" s="48"/>
      <c r="G7" s="50" t="s">
        <v>101</v>
      </c>
    </row>
    <row r="8" spans="4:7">
      <c r="D8" s="280" t="s">
        <v>9</v>
      </c>
      <c r="E8" s="282" t="s">
        <v>46</v>
      </c>
      <c r="F8" s="283" t="s">
        <v>48</v>
      </c>
      <c r="G8" s="283"/>
    </row>
    <row r="9" spans="4:7">
      <c r="D9" s="281"/>
      <c r="E9" s="282"/>
      <c r="F9" s="67" t="s">
        <v>59</v>
      </c>
      <c r="G9" s="67" t="s">
        <v>61</v>
      </c>
    </row>
    <row r="10" spans="4:7" ht="13.5">
      <c r="D10" s="57" t="s">
        <v>49</v>
      </c>
      <c r="E10" s="65">
        <f>E12+E13+E14+E15+E16</f>
        <v>2473741.0499999998</v>
      </c>
      <c r="F10" s="65">
        <f>F12+F13+F14+F15+F16</f>
        <v>4799.75</v>
      </c>
      <c r="G10" s="65">
        <f>G12+G13+G14+G15+G16</f>
        <v>3606.27</v>
      </c>
    </row>
    <row r="11" spans="4:7" ht="13.5">
      <c r="D11" s="57" t="s">
        <v>2</v>
      </c>
      <c r="E11" s="58"/>
      <c r="F11" s="66"/>
      <c r="G11" s="66"/>
    </row>
    <row r="12" spans="4:7" ht="42.75" customHeight="1">
      <c r="D12" s="59" t="s">
        <v>50</v>
      </c>
      <c r="E12" s="64">
        <f>'прил 1 табл 1'!C23</f>
        <v>1737.85</v>
      </c>
      <c r="F12" s="64">
        <f>'прил 1 табл 1'!D23</f>
        <v>1807</v>
      </c>
      <c r="G12" s="64">
        <f>'прил 1 табл 1'!E23</f>
        <v>1881.6499999999999</v>
      </c>
    </row>
    <row r="13" spans="4:7">
      <c r="D13" s="59" t="s">
        <v>51</v>
      </c>
      <c r="E13" s="63">
        <f>'прил 1 табл 1'!C24</f>
        <v>2519.4</v>
      </c>
      <c r="F13" s="63">
        <f>'прил 1 табл 1'!D24</f>
        <v>2875.1</v>
      </c>
      <c r="G13" s="63">
        <f>'прил 1 табл 1'!E24</f>
        <v>1602.8</v>
      </c>
    </row>
    <row r="14" spans="4:7">
      <c r="D14" s="59" t="s">
        <v>52</v>
      </c>
      <c r="E14" s="63">
        <v>2469370</v>
      </c>
      <c r="F14" s="63"/>
      <c r="G14" s="63"/>
    </row>
    <row r="15" spans="4:7">
      <c r="D15" s="59" t="s">
        <v>53</v>
      </c>
      <c r="E15" s="63">
        <f>'прил 1 табл 1'!C25</f>
        <v>113.8</v>
      </c>
      <c r="F15" s="63">
        <f>'прил 1 табл 1'!D25</f>
        <v>117.65</v>
      </c>
      <c r="G15" s="63">
        <f>'прил 1 табл 1'!E25</f>
        <v>121.82</v>
      </c>
    </row>
    <row r="16" spans="4:7" ht="25.5">
      <c r="D16" s="59" t="s">
        <v>34</v>
      </c>
      <c r="E16" s="60">
        <v>0</v>
      </c>
      <c r="F16" s="60">
        <v>0</v>
      </c>
      <c r="G16" s="60"/>
    </row>
    <row r="17" spans="4:7" ht="40.5">
      <c r="D17" s="57" t="s">
        <v>54</v>
      </c>
      <c r="E17" s="65" t="e">
        <f>'пр.    6  (2019)'!#REF!</f>
        <v>#REF!</v>
      </c>
      <c r="F17" s="65" t="e">
        <f>'пр.  6 (2020-2021)'!#REF!</f>
        <v>#REF!</v>
      </c>
      <c r="G17" s="65" t="e">
        <f>'пр.  6 (2020-2021)'!#REF!</f>
        <v>#REF!</v>
      </c>
    </row>
    <row r="18" spans="4:7" ht="25.5">
      <c r="D18" s="61" t="s">
        <v>55</v>
      </c>
      <c r="E18" s="62" t="e">
        <f>E10-E17</f>
        <v>#REF!</v>
      </c>
      <c r="F18" s="62" t="e">
        <f>F10-F17</f>
        <v>#REF!</v>
      </c>
      <c r="G18" s="62" t="e">
        <f>G10-G17</f>
        <v>#REF!</v>
      </c>
    </row>
  </sheetData>
  <mergeCells count="6">
    <mergeCell ref="D4:G5"/>
    <mergeCell ref="D8:D9"/>
    <mergeCell ref="E8:E9"/>
    <mergeCell ref="F8:G8"/>
    <mergeCell ref="D1:G1"/>
    <mergeCell ref="F2:G2"/>
  </mergeCells>
  <pageMargins left="0.7" right="0.7" top="0.75" bottom="0.75" header="0.3" footer="0.3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5"/>
  <sheetViews>
    <sheetView workbookViewId="0">
      <selection activeCell="C20" sqref="C20"/>
    </sheetView>
  </sheetViews>
  <sheetFormatPr defaultRowHeight="12.75"/>
  <cols>
    <col min="1" max="1" width="44.140625" customWidth="1"/>
    <col min="2" max="2" width="17.42578125" customWidth="1"/>
    <col min="3" max="3" width="14.5703125" customWidth="1"/>
    <col min="4" max="4" width="19" customWidth="1"/>
  </cols>
  <sheetData>
    <row r="1" spans="1:4" ht="16.5" thickBot="1">
      <c r="A1" s="145" t="s">
        <v>9</v>
      </c>
      <c r="B1" s="146" t="s">
        <v>198</v>
      </c>
      <c r="C1" s="146" t="s">
        <v>199</v>
      </c>
      <c r="D1" s="146" t="s">
        <v>200</v>
      </c>
    </row>
    <row r="2" spans="1:4" ht="16.5" thickBot="1">
      <c r="A2" s="286" t="s">
        <v>201</v>
      </c>
      <c r="B2" s="287"/>
      <c r="C2" s="287"/>
      <c r="D2" s="288"/>
    </row>
    <row r="3" spans="1:4" ht="15" customHeight="1" thickBot="1">
      <c r="A3" s="147" t="s">
        <v>202</v>
      </c>
      <c r="B3" s="152">
        <v>305800</v>
      </c>
      <c r="C3" s="152">
        <f>B3</f>
        <v>305800</v>
      </c>
      <c r="D3" s="148">
        <f t="shared" ref="D3:D9" si="0">B3/C3*100</f>
        <v>100</v>
      </c>
    </row>
    <row r="4" spans="1:4" ht="21.75" customHeight="1" thickBot="1">
      <c r="A4" s="147" t="s">
        <v>3</v>
      </c>
      <c r="B4" s="152">
        <v>31100</v>
      </c>
      <c r="C4" s="152">
        <f t="shared" ref="C4:C19" si="1">B4</f>
        <v>31100</v>
      </c>
      <c r="D4" s="152">
        <f t="shared" si="0"/>
        <v>100</v>
      </c>
    </row>
    <row r="5" spans="1:4" ht="21" customHeight="1" thickBot="1">
      <c r="A5" s="147" t="s">
        <v>203</v>
      </c>
      <c r="B5" s="152">
        <v>30000</v>
      </c>
      <c r="C5" s="152">
        <f t="shared" si="1"/>
        <v>30000</v>
      </c>
      <c r="D5" s="148">
        <f t="shared" si="0"/>
        <v>100</v>
      </c>
    </row>
    <row r="6" spans="1:4" ht="19.5" customHeight="1" thickBot="1">
      <c r="A6" s="147" t="s">
        <v>204</v>
      </c>
      <c r="B6" s="152">
        <v>555500</v>
      </c>
      <c r="C6" s="152">
        <f t="shared" si="1"/>
        <v>555500</v>
      </c>
      <c r="D6" s="148">
        <f t="shared" si="0"/>
        <v>100</v>
      </c>
    </row>
    <row r="7" spans="1:4" ht="16.5" customHeight="1" thickBot="1">
      <c r="A7" s="147" t="s">
        <v>205</v>
      </c>
      <c r="B7" s="152">
        <v>521110</v>
      </c>
      <c r="C7" s="152">
        <f t="shared" si="1"/>
        <v>521110</v>
      </c>
      <c r="D7" s="148">
        <f t="shared" si="0"/>
        <v>100</v>
      </c>
    </row>
    <row r="8" spans="1:4" ht="20.25" customHeight="1" thickBot="1">
      <c r="A8" s="149" t="s">
        <v>206</v>
      </c>
      <c r="B8" s="230">
        <f>B3+B4+B5+B6+B7</f>
        <v>1443510</v>
      </c>
      <c r="C8" s="230">
        <f t="shared" si="1"/>
        <v>1443510</v>
      </c>
      <c r="D8" s="152">
        <f t="shared" si="0"/>
        <v>100</v>
      </c>
    </row>
    <row r="9" spans="1:4" ht="16.5" hidden="1" thickBot="1">
      <c r="A9" s="147"/>
      <c r="B9" s="152"/>
      <c r="C9" s="152">
        <f t="shared" si="1"/>
        <v>0</v>
      </c>
      <c r="D9" s="148" t="e">
        <f t="shared" si="0"/>
        <v>#DIV/0!</v>
      </c>
    </row>
    <row r="10" spans="1:4" ht="18.75" customHeight="1" thickBot="1">
      <c r="A10" s="147" t="s">
        <v>207</v>
      </c>
      <c r="B10" s="152">
        <v>72000</v>
      </c>
      <c r="C10" s="152">
        <f t="shared" si="1"/>
        <v>72000</v>
      </c>
      <c r="D10" s="148">
        <f>B10/C10*100</f>
        <v>100</v>
      </c>
    </row>
    <row r="11" spans="1:4" ht="16.5" customHeight="1" thickBot="1">
      <c r="A11" s="149" t="s">
        <v>208</v>
      </c>
      <c r="B11" s="230">
        <f>B10</f>
        <v>72000</v>
      </c>
      <c r="C11" s="230">
        <f t="shared" si="1"/>
        <v>72000</v>
      </c>
      <c r="D11" s="152">
        <f t="shared" ref="D11:D19" si="2">B11/C11*100</f>
        <v>100</v>
      </c>
    </row>
    <row r="12" spans="1:4" ht="18" customHeight="1" thickBot="1">
      <c r="A12" s="149" t="s">
        <v>209</v>
      </c>
      <c r="B12" s="230">
        <f>B8+B11</f>
        <v>1515510</v>
      </c>
      <c r="C12" s="230">
        <f t="shared" si="1"/>
        <v>1515510</v>
      </c>
      <c r="D12" s="148">
        <f t="shared" si="2"/>
        <v>100</v>
      </c>
    </row>
    <row r="13" spans="1:4" ht="17.25" customHeight="1" thickBot="1">
      <c r="A13" s="147" t="s">
        <v>51</v>
      </c>
      <c r="B13" s="152">
        <v>2445300</v>
      </c>
      <c r="C13" s="152">
        <f t="shared" si="1"/>
        <v>2445300</v>
      </c>
      <c r="D13" s="148">
        <f t="shared" si="2"/>
        <v>100</v>
      </c>
    </row>
    <row r="14" spans="1:4" ht="15.75" customHeight="1" thickBot="1">
      <c r="A14" s="147" t="s">
        <v>253</v>
      </c>
      <c r="B14" s="152">
        <v>2938629.57</v>
      </c>
      <c r="C14" s="152">
        <f t="shared" si="1"/>
        <v>2938629.57</v>
      </c>
      <c r="D14" s="148">
        <f t="shared" si="2"/>
        <v>100</v>
      </c>
    </row>
    <row r="15" spans="1:4" ht="18.75" customHeight="1" thickBot="1">
      <c r="A15" s="147" t="s">
        <v>53</v>
      </c>
      <c r="B15" s="152">
        <v>103967</v>
      </c>
      <c r="C15" s="152">
        <f t="shared" si="1"/>
        <v>103967</v>
      </c>
      <c r="D15" s="148">
        <f t="shared" si="2"/>
        <v>100</v>
      </c>
    </row>
    <row r="16" spans="1:4" ht="17.25" hidden="1" customHeight="1" thickBot="1">
      <c r="A16" s="147"/>
      <c r="B16" s="152"/>
      <c r="C16" s="152">
        <f t="shared" si="1"/>
        <v>0</v>
      </c>
      <c r="D16" s="148" t="e">
        <f t="shared" si="2"/>
        <v>#DIV/0!</v>
      </c>
    </row>
    <row r="17" spans="1:4" ht="33.75" customHeight="1" thickBot="1">
      <c r="A17" s="147" t="s">
        <v>254</v>
      </c>
      <c r="B17" s="152">
        <v>21443.14</v>
      </c>
      <c r="C17" s="152">
        <f t="shared" si="1"/>
        <v>21443.14</v>
      </c>
      <c r="D17" s="148"/>
    </row>
    <row r="18" spans="1:4" ht="19.5" customHeight="1" thickBot="1">
      <c r="A18" s="149" t="s">
        <v>211</v>
      </c>
      <c r="B18" s="230">
        <f>B13+B14+B15+B16+B17</f>
        <v>5509339.71</v>
      </c>
      <c r="C18" s="230">
        <f t="shared" si="1"/>
        <v>5509339.71</v>
      </c>
      <c r="D18" s="148">
        <f t="shared" si="2"/>
        <v>100</v>
      </c>
    </row>
    <row r="19" spans="1:4" ht="17.25" customHeight="1" thickBot="1">
      <c r="A19" s="149" t="s">
        <v>76</v>
      </c>
      <c r="B19" s="230">
        <f>B12+B18</f>
        <v>7024849.71</v>
      </c>
      <c r="C19" s="230">
        <f t="shared" si="1"/>
        <v>7024849.71</v>
      </c>
      <c r="D19" s="148">
        <f t="shared" si="2"/>
        <v>100</v>
      </c>
    </row>
    <row r="20" spans="1:4" ht="16.5" thickBot="1">
      <c r="A20" s="149"/>
      <c r="B20" s="150"/>
      <c r="C20" s="150"/>
      <c r="D20" s="150"/>
    </row>
    <row r="21" spans="1:4" ht="16.5" thickBot="1">
      <c r="A21" s="151" t="s">
        <v>212</v>
      </c>
      <c r="B21" s="150"/>
      <c r="C21" s="150"/>
      <c r="D21" s="150"/>
    </row>
    <row r="22" spans="1:4" ht="20.25" customHeight="1" thickBot="1">
      <c r="A22" s="147" t="s">
        <v>213</v>
      </c>
      <c r="B22" s="148">
        <v>3040.46</v>
      </c>
      <c r="C22" s="148">
        <v>3040.46</v>
      </c>
      <c r="D22" s="148">
        <v>100</v>
      </c>
    </row>
    <row r="23" spans="1:4" ht="23.25" customHeight="1" thickBot="1">
      <c r="A23" s="147" t="s">
        <v>214</v>
      </c>
      <c r="B23" s="148">
        <v>83.88</v>
      </c>
      <c r="C23" s="148">
        <v>83.88</v>
      </c>
      <c r="D23" s="148">
        <v>100</v>
      </c>
    </row>
    <row r="24" spans="1:4" ht="35.25" customHeight="1" thickBot="1">
      <c r="A24" s="147" t="s">
        <v>215</v>
      </c>
      <c r="B24" s="148">
        <v>278.10000000000002</v>
      </c>
      <c r="C24" s="148">
        <v>278.10000000000002</v>
      </c>
      <c r="D24" s="148">
        <v>100</v>
      </c>
    </row>
    <row r="25" spans="1:4" ht="19.5" customHeight="1" thickBot="1">
      <c r="A25" s="147" t="s">
        <v>216</v>
      </c>
      <c r="B25" s="148">
        <v>110.96</v>
      </c>
      <c r="C25" s="148">
        <v>110.96</v>
      </c>
      <c r="D25" s="148">
        <v>100</v>
      </c>
    </row>
    <row r="26" spans="1:4" ht="18" customHeight="1" thickBot="1">
      <c r="A26" s="147" t="s">
        <v>217</v>
      </c>
      <c r="B26" s="148">
        <v>548.5</v>
      </c>
      <c r="C26" s="148">
        <v>548.5</v>
      </c>
      <c r="D26" s="148">
        <v>100</v>
      </c>
    </row>
    <row r="27" spans="1:4" ht="15.75" customHeight="1" thickBot="1">
      <c r="A27" s="147" t="s">
        <v>218</v>
      </c>
      <c r="B27" s="148">
        <v>159</v>
      </c>
      <c r="C27" s="148">
        <v>159</v>
      </c>
      <c r="D27" s="148">
        <v>100</v>
      </c>
    </row>
    <row r="28" spans="1:4" ht="17.25" customHeight="1" thickBot="1">
      <c r="A28" s="147" t="s">
        <v>219</v>
      </c>
      <c r="B28" s="148">
        <v>1121</v>
      </c>
      <c r="C28" s="148">
        <v>1121</v>
      </c>
      <c r="D28" s="148">
        <v>100</v>
      </c>
    </row>
    <row r="29" spans="1:4" ht="15.75" customHeight="1" thickBot="1">
      <c r="A29" s="147" t="s">
        <v>220</v>
      </c>
      <c r="B29" s="148">
        <v>512.26</v>
      </c>
      <c r="C29" s="148">
        <v>512.26</v>
      </c>
      <c r="D29" s="148">
        <v>100</v>
      </c>
    </row>
    <row r="30" spans="1:4" ht="17.25" customHeight="1" thickBot="1">
      <c r="A30" s="147" t="s">
        <v>221</v>
      </c>
      <c r="B30" s="148">
        <v>170</v>
      </c>
      <c r="C30" s="148">
        <v>170</v>
      </c>
      <c r="D30" s="148">
        <v>100</v>
      </c>
    </row>
    <row r="31" spans="1:4" ht="17.25" customHeight="1" thickBot="1">
      <c r="A31" s="147" t="s">
        <v>226</v>
      </c>
      <c r="B31" s="148">
        <v>10</v>
      </c>
      <c r="C31" s="148">
        <v>10</v>
      </c>
      <c r="D31" s="148"/>
    </row>
    <row r="32" spans="1:4" ht="18.75" customHeight="1" thickBot="1">
      <c r="A32" s="147" t="s">
        <v>222</v>
      </c>
      <c r="B32" s="148">
        <v>1752.62</v>
      </c>
      <c r="C32" s="148">
        <v>1752.62</v>
      </c>
      <c r="D32" s="148">
        <v>100</v>
      </c>
    </row>
    <row r="33" spans="1:4" ht="17.25" customHeight="1" thickBot="1">
      <c r="A33" s="147" t="s">
        <v>223</v>
      </c>
      <c r="B33" s="148">
        <v>20</v>
      </c>
      <c r="C33" s="148">
        <v>20</v>
      </c>
      <c r="D33" s="148">
        <v>100</v>
      </c>
    </row>
    <row r="34" spans="1:4" ht="15.75" customHeight="1" thickBot="1">
      <c r="A34" s="149" t="s">
        <v>224</v>
      </c>
      <c r="B34" s="150">
        <f>B22+B23+B24+B25+B26+B27+B28+B29+B30+B31+B32+B33</f>
        <v>7806.78</v>
      </c>
      <c r="C34" s="150">
        <f>C22+C23+C24+C25+C26+C27+C28+C29+C30+C31+C32+C33</f>
        <v>7806.78</v>
      </c>
      <c r="D34" s="150">
        <v>100</v>
      </c>
    </row>
    <row r="35" spans="1:4" ht="33.75" customHeight="1" thickBot="1">
      <c r="A35" s="149" t="s">
        <v>225</v>
      </c>
      <c r="B35" s="150">
        <f>B19-B34</f>
        <v>7017042.9299999997</v>
      </c>
      <c r="C35" s="150">
        <f>C19-C34</f>
        <v>7017042.9299999997</v>
      </c>
      <c r="D35" s="148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93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48"/>
  <sheetViews>
    <sheetView workbookViewId="0">
      <selection activeCell="M28" sqref="M28"/>
    </sheetView>
  </sheetViews>
  <sheetFormatPr defaultRowHeight="12.75"/>
  <cols>
    <col min="1" max="1" width="30.140625" customWidth="1"/>
    <col min="2" max="2" width="6" customWidth="1"/>
    <col min="3" max="4" width="4.5703125" customWidth="1"/>
    <col min="5" max="5" width="9.85546875" customWidth="1"/>
    <col min="6" max="6" width="6.85546875" customWidth="1"/>
    <col min="7" max="7" width="7" customWidth="1"/>
    <col min="8" max="8" width="6.85546875" customWidth="1"/>
    <col min="9" max="9" width="6.140625" customWidth="1"/>
  </cols>
  <sheetData>
    <row r="1" spans="1:9">
      <c r="A1" s="8"/>
      <c r="B1" s="8"/>
      <c r="C1" s="8"/>
      <c r="D1" s="8"/>
      <c r="E1" s="8"/>
      <c r="F1" s="8"/>
      <c r="G1" s="8"/>
      <c r="H1" s="8"/>
      <c r="I1" s="2"/>
    </row>
    <row r="2" spans="1:9" ht="12.75" customHeight="1">
      <c r="F2" s="8"/>
      <c r="G2" s="289" t="s">
        <v>106</v>
      </c>
      <c r="H2" s="289"/>
      <c r="I2" s="289"/>
    </row>
    <row r="3" spans="1:9">
      <c r="I3" s="2" t="s">
        <v>65</v>
      </c>
    </row>
    <row r="4" spans="1:9">
      <c r="E4" s="8"/>
      <c r="F4" s="8"/>
      <c r="G4" s="8"/>
      <c r="H4" s="8"/>
      <c r="I4" s="2" t="s">
        <v>104</v>
      </c>
    </row>
    <row r="5" spans="1:9">
      <c r="E5" s="43"/>
      <c r="F5" s="8"/>
      <c r="G5" s="259"/>
      <c r="H5" s="270"/>
      <c r="I5" s="270"/>
    </row>
    <row r="6" spans="1:9" ht="4.5" customHeight="1">
      <c r="A6" s="8"/>
      <c r="B6" s="8"/>
      <c r="C6" s="8"/>
      <c r="D6" s="8"/>
      <c r="E6" s="8"/>
      <c r="F6" s="8"/>
      <c r="G6" s="8"/>
      <c r="H6" s="8"/>
      <c r="I6" s="8"/>
    </row>
    <row r="7" spans="1:9" ht="61.5" customHeight="1">
      <c r="A7" s="290" t="s">
        <v>87</v>
      </c>
      <c r="B7" s="290"/>
      <c r="C7" s="290"/>
      <c r="D7" s="290"/>
      <c r="E7" s="290"/>
      <c r="F7" s="290"/>
      <c r="G7" s="290"/>
      <c r="H7" s="291"/>
      <c r="I7" s="8"/>
    </row>
    <row r="8" spans="1:9" ht="14.25" customHeight="1">
      <c r="A8" s="8"/>
      <c r="B8" s="8"/>
      <c r="C8" s="8"/>
      <c r="D8" s="8"/>
      <c r="E8" s="8"/>
      <c r="F8" s="8"/>
      <c r="G8" s="8"/>
      <c r="H8" s="8"/>
      <c r="I8" s="2" t="s">
        <v>24</v>
      </c>
    </row>
    <row r="9" spans="1:9" ht="24" customHeight="1">
      <c r="A9" s="292"/>
      <c r="B9" s="35" t="s">
        <v>25</v>
      </c>
      <c r="C9" s="35"/>
      <c r="D9" s="35"/>
      <c r="E9" s="35"/>
      <c r="F9" s="35"/>
      <c r="G9" s="295" t="s">
        <v>60</v>
      </c>
      <c r="H9" s="295" t="s">
        <v>59</v>
      </c>
      <c r="I9" s="295" t="s">
        <v>61</v>
      </c>
    </row>
    <row r="10" spans="1:9" ht="63.75" customHeight="1">
      <c r="A10" s="293"/>
      <c r="B10" s="35" t="s">
        <v>26</v>
      </c>
      <c r="C10" s="35"/>
      <c r="D10" s="35"/>
      <c r="E10" s="35"/>
      <c r="F10" s="35"/>
      <c r="G10" s="296"/>
      <c r="H10" s="296"/>
      <c r="I10" s="296"/>
    </row>
    <row r="11" spans="1:9" ht="63.75" customHeight="1">
      <c r="A11" s="294"/>
      <c r="B11" s="36" t="s">
        <v>27</v>
      </c>
      <c r="C11" s="36" t="s">
        <v>28</v>
      </c>
      <c r="D11" s="36" t="s">
        <v>29</v>
      </c>
      <c r="E11" s="36" t="s">
        <v>30</v>
      </c>
      <c r="F11" s="36" t="s">
        <v>31</v>
      </c>
      <c r="G11" s="297"/>
      <c r="H11" s="297"/>
      <c r="I11" s="297"/>
    </row>
    <row r="12" spans="1:9" ht="24" customHeight="1">
      <c r="A12" s="35"/>
      <c r="B12" s="37">
        <v>2</v>
      </c>
      <c r="C12" s="37">
        <v>3</v>
      </c>
      <c r="D12" s="37">
        <v>4</v>
      </c>
      <c r="E12" s="37">
        <v>5</v>
      </c>
      <c r="F12" s="37">
        <v>6</v>
      </c>
      <c r="G12" s="37">
        <v>7</v>
      </c>
      <c r="H12" s="37">
        <v>9</v>
      </c>
      <c r="I12" s="37">
        <v>10</v>
      </c>
    </row>
    <row r="13" spans="1:9">
      <c r="A13" s="21"/>
      <c r="B13" s="37">
        <v>555</v>
      </c>
      <c r="C13" s="42" t="s">
        <v>58</v>
      </c>
      <c r="D13" s="42" t="s">
        <v>58</v>
      </c>
      <c r="E13" s="42" t="s">
        <v>56</v>
      </c>
      <c r="F13" s="42" t="s">
        <v>5</v>
      </c>
      <c r="G13" s="41">
        <v>0</v>
      </c>
      <c r="H13" s="41">
        <v>0</v>
      </c>
      <c r="I13" s="41">
        <v>0</v>
      </c>
    </row>
    <row r="14" spans="1:9">
      <c r="A14" s="22"/>
      <c r="B14" s="38">
        <v>555</v>
      </c>
      <c r="C14" s="39">
        <v>0</v>
      </c>
      <c r="D14" s="39">
        <v>0</v>
      </c>
      <c r="E14" s="42" t="s">
        <v>56</v>
      </c>
      <c r="F14" s="42" t="s">
        <v>5</v>
      </c>
      <c r="G14" s="41">
        <v>0</v>
      </c>
      <c r="H14" s="41">
        <v>0</v>
      </c>
      <c r="I14" s="41">
        <v>0</v>
      </c>
    </row>
    <row r="15" spans="1:9">
      <c r="A15" s="22"/>
      <c r="B15" s="38">
        <v>555</v>
      </c>
      <c r="C15" s="39">
        <v>0</v>
      </c>
      <c r="D15" s="39">
        <v>0</v>
      </c>
      <c r="E15" s="42" t="s">
        <v>56</v>
      </c>
      <c r="F15" s="42" t="s">
        <v>5</v>
      </c>
      <c r="G15" s="41">
        <v>0</v>
      </c>
      <c r="H15" s="41">
        <v>0</v>
      </c>
      <c r="I15" s="41">
        <v>0</v>
      </c>
    </row>
    <row r="16" spans="1:9">
      <c r="A16" s="23"/>
      <c r="B16" s="38">
        <v>555</v>
      </c>
      <c r="C16" s="39">
        <v>0</v>
      </c>
      <c r="D16" s="39">
        <v>0</v>
      </c>
      <c r="E16" s="42" t="s">
        <v>56</v>
      </c>
      <c r="F16" s="42" t="s">
        <v>5</v>
      </c>
      <c r="G16" s="41">
        <v>0</v>
      </c>
      <c r="H16" s="41">
        <v>0</v>
      </c>
      <c r="I16" s="41">
        <v>0</v>
      </c>
    </row>
    <row r="17" spans="1:9">
      <c r="A17" s="22"/>
      <c r="B17" s="38">
        <v>555</v>
      </c>
      <c r="C17" s="39">
        <v>0</v>
      </c>
      <c r="D17" s="39">
        <v>0</v>
      </c>
      <c r="E17" s="42" t="s">
        <v>56</v>
      </c>
      <c r="F17" s="42" t="s">
        <v>5</v>
      </c>
      <c r="G17" s="41">
        <v>0</v>
      </c>
      <c r="H17" s="41">
        <v>0</v>
      </c>
      <c r="I17" s="41">
        <v>0</v>
      </c>
    </row>
    <row r="18" spans="1:9">
      <c r="A18" s="22"/>
      <c r="B18" s="38">
        <v>555</v>
      </c>
      <c r="C18" s="39">
        <v>0</v>
      </c>
      <c r="D18" s="39">
        <v>0</v>
      </c>
      <c r="E18" s="42" t="s">
        <v>56</v>
      </c>
      <c r="F18" s="42" t="s">
        <v>5</v>
      </c>
      <c r="G18" s="41">
        <v>0</v>
      </c>
      <c r="H18" s="41">
        <v>0</v>
      </c>
      <c r="I18" s="41">
        <v>0</v>
      </c>
    </row>
    <row r="19" spans="1:9">
      <c r="A19" s="22" t="s">
        <v>36</v>
      </c>
      <c r="B19" s="38"/>
      <c r="C19" s="39"/>
      <c r="D19" s="39"/>
      <c r="E19" s="40"/>
      <c r="F19" s="38"/>
      <c r="G19" s="41">
        <v>0</v>
      </c>
      <c r="H19" s="41">
        <v>0</v>
      </c>
      <c r="I19" s="41">
        <v>0</v>
      </c>
    </row>
    <row r="20" spans="1:9">
      <c r="A20" s="8"/>
      <c r="B20" s="8"/>
      <c r="C20" s="8"/>
      <c r="D20" s="8"/>
      <c r="E20" s="8"/>
      <c r="F20" s="8"/>
      <c r="G20" s="8"/>
      <c r="H20" s="8"/>
      <c r="I20" s="8"/>
    </row>
    <row r="21" spans="1:9">
      <c r="A21" s="8"/>
      <c r="B21" s="8"/>
      <c r="C21" s="8"/>
      <c r="D21" s="8"/>
      <c r="E21" s="8"/>
      <c r="F21" s="8"/>
      <c r="G21" s="8"/>
      <c r="H21" s="8"/>
      <c r="I21" s="8"/>
    </row>
    <row r="22" spans="1:9">
      <c r="A22" s="8"/>
      <c r="B22" s="8"/>
      <c r="C22" s="8"/>
      <c r="D22" s="8"/>
      <c r="E22" s="8"/>
      <c r="F22" s="8"/>
      <c r="G22" s="8"/>
      <c r="H22" s="8"/>
      <c r="I22" s="8"/>
    </row>
    <row r="23" spans="1:9">
      <c r="A23" s="8"/>
      <c r="B23" s="8"/>
      <c r="C23" s="8"/>
      <c r="D23" s="8"/>
      <c r="E23" s="8"/>
      <c r="F23" s="8"/>
      <c r="G23" s="8"/>
      <c r="H23" s="8"/>
      <c r="I23" s="8"/>
    </row>
    <row r="24" spans="1:9">
      <c r="A24" s="8"/>
      <c r="B24" s="8"/>
      <c r="C24" s="8"/>
      <c r="D24" s="8"/>
      <c r="E24" s="8"/>
      <c r="F24" s="8"/>
      <c r="G24" s="8"/>
      <c r="H24" s="8"/>
      <c r="I24" s="8"/>
    </row>
    <row r="25" spans="1:9">
      <c r="A25" s="8"/>
      <c r="B25" s="8"/>
      <c r="C25" s="8"/>
      <c r="D25" s="8"/>
      <c r="E25" s="8"/>
      <c r="F25" s="8"/>
      <c r="G25" s="8"/>
      <c r="H25" s="8"/>
      <c r="I25" s="8"/>
    </row>
    <row r="26" spans="1:9">
      <c r="A26" s="8"/>
      <c r="B26" s="8"/>
      <c r="C26" s="8"/>
      <c r="D26" s="8"/>
      <c r="E26" s="8"/>
      <c r="F26" s="8"/>
      <c r="G26" s="8"/>
      <c r="H26" s="8"/>
      <c r="I26" s="8"/>
    </row>
    <row r="27" spans="1:9">
      <c r="A27" s="8"/>
      <c r="B27" s="8"/>
      <c r="C27" s="8"/>
      <c r="D27" s="8"/>
      <c r="E27" s="8"/>
      <c r="F27" s="8"/>
      <c r="G27" s="8"/>
      <c r="H27" s="8"/>
      <c r="I27" s="8"/>
    </row>
    <row r="28" spans="1:9">
      <c r="A28" s="8"/>
      <c r="B28" s="8"/>
      <c r="C28" s="8"/>
      <c r="D28" s="8"/>
      <c r="E28" s="8"/>
      <c r="F28" s="8"/>
      <c r="G28" s="8"/>
      <c r="H28" s="8"/>
      <c r="I28" s="8"/>
    </row>
    <row r="29" spans="1:9">
      <c r="A29" s="8"/>
      <c r="B29" s="8"/>
      <c r="C29" s="8"/>
      <c r="D29" s="8"/>
      <c r="E29" s="8"/>
      <c r="F29" s="8"/>
      <c r="G29" s="8"/>
      <c r="H29" s="8"/>
      <c r="I29" s="8"/>
    </row>
    <row r="30" spans="1:9">
      <c r="A30" s="8"/>
      <c r="B30" s="8"/>
      <c r="C30" s="8"/>
      <c r="D30" s="8"/>
      <c r="E30" s="8"/>
      <c r="F30" s="8"/>
      <c r="G30" s="8"/>
      <c r="H30" s="8"/>
      <c r="I30" s="8"/>
    </row>
    <row r="31" spans="1:9">
      <c r="A31" s="8"/>
      <c r="B31" s="8"/>
      <c r="C31" s="8"/>
      <c r="D31" s="8"/>
      <c r="E31" s="8"/>
      <c r="F31" s="8"/>
      <c r="G31" s="8"/>
      <c r="H31" s="8"/>
      <c r="I31" s="8"/>
    </row>
    <row r="32" spans="1:9">
      <c r="A32" s="8"/>
      <c r="B32" s="8"/>
      <c r="C32" s="8"/>
      <c r="D32" s="8"/>
      <c r="E32" s="8"/>
      <c r="F32" s="8"/>
      <c r="G32" s="8"/>
      <c r="H32" s="8"/>
      <c r="I32" s="8"/>
    </row>
    <row r="33" spans="1:9">
      <c r="A33" s="8"/>
      <c r="B33" s="8"/>
      <c r="C33" s="8"/>
      <c r="D33" s="8"/>
      <c r="E33" s="8"/>
      <c r="F33" s="8"/>
      <c r="G33" s="8"/>
      <c r="H33" s="8"/>
      <c r="I33" s="8"/>
    </row>
    <row r="34" spans="1:9">
      <c r="A34" s="8"/>
      <c r="B34" s="8"/>
      <c r="C34" s="8"/>
      <c r="D34" s="8"/>
      <c r="E34" s="8"/>
      <c r="F34" s="8"/>
      <c r="G34" s="8"/>
      <c r="H34" s="8"/>
      <c r="I34" s="8"/>
    </row>
    <row r="35" spans="1:9">
      <c r="A35" s="8"/>
      <c r="B35" s="8"/>
      <c r="C35" s="8"/>
      <c r="D35" s="8"/>
      <c r="E35" s="8"/>
      <c r="F35" s="8"/>
      <c r="G35" s="8"/>
      <c r="H35" s="8"/>
      <c r="I35" s="8"/>
    </row>
    <row r="36" spans="1:9">
      <c r="A36" s="8"/>
      <c r="B36" s="8"/>
      <c r="C36" s="8"/>
      <c r="D36" s="8"/>
      <c r="E36" s="8"/>
      <c r="F36" s="8"/>
      <c r="G36" s="8"/>
      <c r="H36" s="8"/>
      <c r="I36" s="8"/>
    </row>
    <row r="37" spans="1:9">
      <c r="A37" s="8"/>
      <c r="B37" s="8"/>
      <c r="C37" s="8"/>
      <c r="D37" s="8"/>
      <c r="E37" s="8"/>
      <c r="F37" s="8"/>
      <c r="G37" s="8"/>
      <c r="H37" s="8"/>
      <c r="I37" s="8"/>
    </row>
    <row r="38" spans="1:9">
      <c r="A38" s="8"/>
      <c r="B38" s="8"/>
      <c r="C38" s="8"/>
      <c r="D38" s="8"/>
      <c r="E38" s="8"/>
      <c r="F38" s="8"/>
      <c r="G38" s="8"/>
      <c r="H38" s="8"/>
      <c r="I38" s="8"/>
    </row>
    <row r="39" spans="1:9">
      <c r="A39" s="8"/>
      <c r="B39" s="8"/>
      <c r="C39" s="8"/>
      <c r="D39" s="8"/>
      <c r="E39" s="8"/>
      <c r="F39" s="8"/>
      <c r="G39" s="8"/>
      <c r="H39" s="8"/>
      <c r="I39" s="8"/>
    </row>
    <row r="40" spans="1:9">
      <c r="A40" s="8"/>
      <c r="B40" s="8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</sheetData>
  <mergeCells count="7">
    <mergeCell ref="G2:I2"/>
    <mergeCell ref="G5:I5"/>
    <mergeCell ref="A7:H7"/>
    <mergeCell ref="A9:A11"/>
    <mergeCell ref="G9:G11"/>
    <mergeCell ref="H9:H11"/>
    <mergeCell ref="I9:I1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view="pageBreakPreview" zoomScaleNormal="100" zoomScaleSheetLayoutView="100" workbookViewId="0">
      <selection activeCell="J7" sqref="J7"/>
    </sheetView>
  </sheetViews>
  <sheetFormatPr defaultRowHeight="12.75"/>
  <cols>
    <col min="1" max="1" width="25.85546875" customWidth="1"/>
    <col min="2" max="2" width="31.42578125" customWidth="1"/>
    <col min="3" max="3" width="16.7109375" style="92" hidden="1" customWidth="1"/>
    <col min="4" max="4" width="15" style="92" customWidth="1"/>
    <col min="5" max="5" width="18.5703125" style="92" customWidth="1"/>
    <col min="6" max="6" width="14.140625" hidden="1" customWidth="1"/>
    <col min="7" max="7" width="0.28515625" hidden="1" customWidth="1"/>
    <col min="8" max="8" width="11.5703125" customWidth="1"/>
    <col min="9" max="9" width="10.5703125" customWidth="1"/>
  </cols>
  <sheetData>
    <row r="1" spans="1:7" ht="15.75" customHeight="1">
      <c r="D1" s="235" t="s">
        <v>255</v>
      </c>
      <c r="E1" s="235"/>
      <c r="F1" s="4"/>
      <c r="G1" s="4"/>
    </row>
    <row r="2" spans="1:7" ht="18.75" customHeight="1">
      <c r="C2" s="99"/>
      <c r="D2" s="99"/>
      <c r="E2" s="99" t="s">
        <v>117</v>
      </c>
      <c r="F2" s="100"/>
      <c r="G2" s="100"/>
    </row>
    <row r="3" spans="1:7" ht="15.75" customHeight="1">
      <c r="A3" s="3"/>
      <c r="B3" s="3"/>
      <c r="C3" s="233" t="s">
        <v>86</v>
      </c>
      <c r="D3" s="237"/>
      <c r="E3" s="237"/>
      <c r="F3" s="237"/>
      <c r="G3" s="237"/>
    </row>
    <row r="4" spans="1:7" ht="18" customHeight="1">
      <c r="A4" s="3"/>
      <c r="B4" s="234" t="s">
        <v>257</v>
      </c>
      <c r="C4" s="234"/>
      <c r="D4" s="234"/>
      <c r="E4" s="234"/>
      <c r="F4" s="100"/>
      <c r="G4" s="100"/>
    </row>
    <row r="5" spans="1:7" ht="27" customHeight="1">
      <c r="A5" s="3"/>
      <c r="B5" s="3"/>
      <c r="C5" s="93"/>
      <c r="D5" s="93"/>
      <c r="E5" s="93"/>
      <c r="F5" s="88"/>
      <c r="G5" s="88"/>
    </row>
    <row r="6" spans="1:7" ht="32.25" customHeight="1">
      <c r="A6" s="236" t="s">
        <v>263</v>
      </c>
      <c r="B6" s="236"/>
      <c r="C6" s="236"/>
      <c r="D6" s="236"/>
      <c r="E6" s="236"/>
      <c r="F6" s="24"/>
      <c r="G6" s="24"/>
    </row>
    <row r="7" spans="1:7" ht="32.25" customHeight="1">
      <c r="A7" s="231"/>
      <c r="B7" s="231"/>
      <c r="C7" s="231"/>
      <c r="D7" s="231"/>
      <c r="E7" s="299" t="s">
        <v>264</v>
      </c>
      <c r="F7" s="24"/>
      <c r="G7" s="24"/>
    </row>
    <row r="8" spans="1:7" ht="15.75">
      <c r="A8" s="3"/>
      <c r="B8" s="3"/>
      <c r="C8" s="94"/>
      <c r="D8" s="94"/>
      <c r="E8" s="298" t="s">
        <v>69</v>
      </c>
      <c r="G8" s="8" t="s">
        <v>7</v>
      </c>
    </row>
    <row r="9" spans="1:7" ht="48" customHeight="1">
      <c r="A9" s="154" t="s">
        <v>67</v>
      </c>
      <c r="B9" s="154" t="s">
        <v>68</v>
      </c>
      <c r="C9" s="95" t="s">
        <v>227</v>
      </c>
      <c r="D9" s="95" t="s">
        <v>251</v>
      </c>
      <c r="E9" s="95" t="s">
        <v>258</v>
      </c>
      <c r="F9" s="1"/>
      <c r="G9" s="1" t="s">
        <v>41</v>
      </c>
    </row>
    <row r="10" spans="1:7" ht="127.5">
      <c r="A10" s="70" t="s">
        <v>42</v>
      </c>
      <c r="B10" s="83" t="s">
        <v>77</v>
      </c>
      <c r="C10" s="227">
        <v>231.22</v>
      </c>
      <c r="D10" s="227">
        <v>242.11</v>
      </c>
      <c r="E10" s="227">
        <v>255.6</v>
      </c>
      <c r="F10" s="5"/>
      <c r="G10" s="5" t="e">
        <f>SUM(G12+#REF!+#REF!+#REF!+G19+#REF!+#REF!+#REF!+#REF!)</f>
        <v>#REF!</v>
      </c>
    </row>
    <row r="11" spans="1:7" ht="165.75">
      <c r="A11" s="71" t="s">
        <v>43</v>
      </c>
      <c r="B11" s="83" t="s">
        <v>78</v>
      </c>
      <c r="C11" s="227">
        <v>1.63</v>
      </c>
      <c r="D11" s="227">
        <v>1.73</v>
      </c>
      <c r="E11" s="227">
        <v>1.82</v>
      </c>
      <c r="F11" s="5"/>
      <c r="G11" s="5"/>
    </row>
    <row r="12" spans="1:7" ht="127.5">
      <c r="A12" s="72" t="s">
        <v>44</v>
      </c>
      <c r="B12" s="83" t="s">
        <v>79</v>
      </c>
      <c r="C12" s="227">
        <v>342.16</v>
      </c>
      <c r="D12" s="227">
        <v>357.47</v>
      </c>
      <c r="E12" s="227">
        <v>376.86</v>
      </c>
      <c r="F12" s="6"/>
      <c r="G12" s="6">
        <f>SUM(G13)</f>
        <v>956.6</v>
      </c>
    </row>
    <row r="13" spans="1:7" ht="50.25" customHeight="1">
      <c r="A13" s="73" t="s">
        <v>45</v>
      </c>
      <c r="B13" s="83" t="s">
        <v>80</v>
      </c>
      <c r="C13" s="227">
        <v>-36.159999999999997</v>
      </c>
      <c r="D13" s="227">
        <v>-36.909999999999997</v>
      </c>
      <c r="E13" s="227">
        <v>-39.229999999999997</v>
      </c>
      <c r="F13" s="6"/>
      <c r="G13" s="6">
        <f>SUM(G14:G14)</f>
        <v>956.6</v>
      </c>
    </row>
    <row r="14" spans="1:7" ht="165.75">
      <c r="A14" s="228" t="s">
        <v>197</v>
      </c>
      <c r="B14" s="229" t="s">
        <v>81</v>
      </c>
      <c r="C14" s="227">
        <v>320</v>
      </c>
      <c r="D14" s="227">
        <v>343</v>
      </c>
      <c r="E14" s="227">
        <v>367.7</v>
      </c>
      <c r="F14" s="6"/>
      <c r="G14" s="6">
        <v>956.6</v>
      </c>
    </row>
    <row r="15" spans="1:7" ht="25.5">
      <c r="A15" s="232" t="s">
        <v>3</v>
      </c>
      <c r="B15" s="27" t="s">
        <v>111</v>
      </c>
      <c r="C15" s="227">
        <v>63</v>
      </c>
      <c r="D15" s="227">
        <v>64.900000000000006</v>
      </c>
      <c r="E15" s="227">
        <v>66.8</v>
      </c>
      <c r="F15" s="6"/>
      <c r="G15" s="6"/>
    </row>
    <row r="16" spans="1:7" ht="89.25">
      <c r="A16" s="75" t="s">
        <v>112</v>
      </c>
      <c r="B16" s="84" t="s">
        <v>82</v>
      </c>
      <c r="C16" s="227">
        <v>33</v>
      </c>
      <c r="D16" s="227">
        <v>38.299999999999997</v>
      </c>
      <c r="E16" s="227">
        <v>42.1</v>
      </c>
      <c r="F16" s="7"/>
      <c r="G16" s="7">
        <v>140.5</v>
      </c>
    </row>
    <row r="17" spans="1:7" ht="35.25" customHeight="1" thickBot="1">
      <c r="A17" s="69" t="s">
        <v>70</v>
      </c>
      <c r="B17" s="85" t="s">
        <v>83</v>
      </c>
      <c r="C17" s="227">
        <v>253</v>
      </c>
      <c r="D17" s="227">
        <v>256.10000000000002</v>
      </c>
      <c r="E17" s="227">
        <v>259.2</v>
      </c>
      <c r="F17" s="6"/>
      <c r="G17" s="6">
        <v>500</v>
      </c>
    </row>
    <row r="18" spans="1:7" ht="36" customHeight="1" thickBot="1">
      <c r="A18" s="78" t="s">
        <v>71</v>
      </c>
      <c r="B18" s="85" t="s">
        <v>84</v>
      </c>
      <c r="C18" s="227">
        <v>458</v>
      </c>
      <c r="D18" s="227">
        <v>468.3</v>
      </c>
      <c r="E18" s="227">
        <v>478.8</v>
      </c>
      <c r="F18" s="6"/>
      <c r="G18" s="6">
        <v>2001.7</v>
      </c>
    </row>
    <row r="19" spans="1:7" s="24" customFormat="1" ht="15.75">
      <c r="A19" s="79" t="s">
        <v>72</v>
      </c>
      <c r="B19" s="97" t="s">
        <v>85</v>
      </c>
      <c r="C19" s="137">
        <f>SUM(C10:C18)</f>
        <v>1665.85</v>
      </c>
      <c r="D19" s="137">
        <f>SUM(D10:D18)</f>
        <v>1735</v>
      </c>
      <c r="E19" s="137">
        <f>SUM(E10:E18)</f>
        <v>1809.6499999999999</v>
      </c>
      <c r="F19" s="5"/>
      <c r="G19" s="5">
        <v>0</v>
      </c>
    </row>
    <row r="20" spans="1:7" ht="108">
      <c r="A20" s="81" t="s">
        <v>113</v>
      </c>
      <c r="B20" s="27" t="s">
        <v>114</v>
      </c>
      <c r="C20" s="227">
        <v>72</v>
      </c>
      <c r="D20" s="227">
        <v>72</v>
      </c>
      <c r="E20" s="227">
        <v>72</v>
      </c>
      <c r="F20" s="6"/>
      <c r="G20" s="6">
        <v>0</v>
      </c>
    </row>
    <row r="21" spans="1:7" ht="102">
      <c r="A21" s="74" t="s">
        <v>115</v>
      </c>
      <c r="B21" s="27" t="s">
        <v>116</v>
      </c>
      <c r="C21" s="227"/>
      <c r="D21" s="227"/>
      <c r="E21" s="227"/>
      <c r="F21" s="6"/>
      <c r="G21" s="6"/>
    </row>
    <row r="22" spans="1:7" s="24" customFormat="1" ht="20.25" customHeight="1">
      <c r="A22" s="82" t="s">
        <v>73</v>
      </c>
      <c r="B22" s="96" t="s">
        <v>85</v>
      </c>
      <c r="C22" s="137">
        <f>SUM(C20:C21)</f>
        <v>72</v>
      </c>
      <c r="D22" s="137">
        <f>SUM(D20:D21)</f>
        <v>72</v>
      </c>
      <c r="E22" s="137">
        <f>SUM(E20:E21)</f>
        <v>72</v>
      </c>
      <c r="F22" s="5"/>
      <c r="G22" s="5">
        <v>719.8</v>
      </c>
    </row>
    <row r="23" spans="1:7" s="24" customFormat="1" ht="26.25">
      <c r="A23" s="76" t="s">
        <v>74</v>
      </c>
      <c r="B23" s="96" t="s">
        <v>85</v>
      </c>
      <c r="C23" s="137">
        <f>C19+C22</f>
        <v>1737.85</v>
      </c>
      <c r="D23" s="137">
        <f>D19+D22</f>
        <v>1807</v>
      </c>
      <c r="E23" s="137">
        <f>E19+E22</f>
        <v>1881.6499999999999</v>
      </c>
      <c r="F23" s="5"/>
      <c r="G23" s="5" t="e">
        <f>SUM(#REF!)</f>
        <v>#REF!</v>
      </c>
    </row>
    <row r="24" spans="1:7" ht="63.75">
      <c r="A24" s="74" t="s">
        <v>260</v>
      </c>
      <c r="B24" s="27" t="s">
        <v>261</v>
      </c>
      <c r="C24" s="227">
        <v>2519.4</v>
      </c>
      <c r="D24" s="227">
        <v>2875.1</v>
      </c>
      <c r="E24" s="227">
        <v>1602.8</v>
      </c>
      <c r="F24" s="6"/>
      <c r="G24" s="6">
        <v>5506.5</v>
      </c>
    </row>
    <row r="25" spans="1:7" ht="60.75">
      <c r="A25" s="89" t="s">
        <v>252</v>
      </c>
      <c r="B25" s="27" t="s">
        <v>107</v>
      </c>
      <c r="C25" s="227">
        <v>113.8</v>
      </c>
      <c r="D25" s="227">
        <v>117.65</v>
      </c>
      <c r="E25" s="227">
        <v>121.82</v>
      </c>
      <c r="F25" s="6"/>
      <c r="G25" s="6">
        <v>5506.5</v>
      </c>
    </row>
    <row r="26" spans="1:7" ht="46.5" customHeight="1">
      <c r="A26" s="225" t="s">
        <v>262</v>
      </c>
      <c r="B26" s="86" t="s">
        <v>108</v>
      </c>
      <c r="C26" s="227">
        <v>2455.3000000000002</v>
      </c>
      <c r="D26" s="227"/>
      <c r="E26" s="227"/>
      <c r="F26" s="5"/>
      <c r="G26" s="5"/>
    </row>
    <row r="27" spans="1:7" s="24" customFormat="1" ht="15.75">
      <c r="A27" s="80"/>
      <c r="B27" s="86"/>
      <c r="C27" s="227"/>
      <c r="D27" s="227"/>
      <c r="E27" s="227"/>
      <c r="F27" s="5"/>
      <c r="G27" s="5" t="e">
        <f>SUM(G10+#REF!+#REF!)</f>
        <v>#REF!</v>
      </c>
    </row>
    <row r="28" spans="1:7" s="24" customFormat="1" ht="25.5">
      <c r="A28" s="77" t="s">
        <v>75</v>
      </c>
      <c r="B28" s="98" t="s">
        <v>85</v>
      </c>
      <c r="C28" s="138">
        <f>SUM(C24:C27)</f>
        <v>5088.5</v>
      </c>
      <c r="D28" s="138">
        <f>SUM(D24:D27)</f>
        <v>2992.75</v>
      </c>
      <c r="E28" s="138">
        <f>SUM(E24:E27)</f>
        <v>1724.62</v>
      </c>
      <c r="F28" s="5"/>
      <c r="G28" s="5">
        <v>302</v>
      </c>
    </row>
    <row r="29" spans="1:7">
      <c r="A29" s="77" t="s">
        <v>76</v>
      </c>
      <c r="B29" s="98"/>
      <c r="C29" s="138">
        <f>C23+C28</f>
        <v>6826.35</v>
      </c>
      <c r="D29" s="138">
        <f>D23+D28</f>
        <v>4799.75</v>
      </c>
      <c r="E29" s="138">
        <f>E23+E28</f>
        <v>3606.2699999999995</v>
      </c>
    </row>
    <row r="30" spans="1:7">
      <c r="A30" s="8"/>
      <c r="B30" s="8"/>
    </row>
    <row r="31" spans="1:7">
      <c r="A31" s="8"/>
      <c r="B31" s="8"/>
    </row>
  </sheetData>
  <mergeCells count="4">
    <mergeCell ref="C3:G3"/>
    <mergeCell ref="D1:E1"/>
    <mergeCell ref="A6:E6"/>
    <mergeCell ref="B4:E4"/>
  </mergeCells>
  <pageMargins left="0.78740157480314965" right="0.78740157480314965" top="0.98425196850393704" bottom="0.98425196850393704" header="0.51181102362204722" footer="0.51181102362204722"/>
  <pageSetup paperSize="9" scale="95" fitToHeight="30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19"/>
  <sheetViews>
    <sheetView tabSelected="1" zoomScaleNormal="100" workbookViewId="0">
      <selection activeCell="N24" sqref="N24"/>
    </sheetView>
  </sheetViews>
  <sheetFormatPr defaultColWidth="9.140625" defaultRowHeight="12.75"/>
  <cols>
    <col min="1" max="1" width="1.42578125" style="113" customWidth="1"/>
    <col min="2" max="2" width="0.7109375" style="113" customWidth="1"/>
    <col min="3" max="3" width="0.85546875" style="113" customWidth="1"/>
    <col min="4" max="4" width="0.7109375" style="113" customWidth="1"/>
    <col min="5" max="5" width="0.5703125" style="113" customWidth="1"/>
    <col min="6" max="6" width="38.28515625" style="113" customWidth="1"/>
    <col min="7" max="9" width="9.140625" style="113" hidden="1" customWidth="1"/>
    <col min="10" max="12" width="5.7109375" style="113" customWidth="1"/>
    <col min="13" max="13" width="10.5703125" style="113" customWidth="1"/>
    <col min="14" max="14" width="4.140625" style="113" customWidth="1"/>
    <col min="15" max="15" width="9.140625" style="113" hidden="1" customWidth="1"/>
    <col min="16" max="16" width="12" style="113" customWidth="1"/>
    <col min="17" max="17" width="12.140625" style="113" customWidth="1"/>
    <col min="18" max="18" width="12.42578125" style="113" customWidth="1"/>
    <col min="19" max="19" width="13.85546875" style="113" customWidth="1"/>
    <col min="20" max="20" width="13.5703125" style="113" customWidth="1"/>
    <col min="21" max="21" width="11.42578125" style="113" customWidth="1"/>
    <col min="22" max="254" width="9.140625" style="113" customWidth="1"/>
    <col min="255" max="16384" width="9.140625" style="113"/>
  </cols>
  <sheetData>
    <row r="1" spans="1:21" ht="12.75" customHeight="1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21" s="123" customFormat="1" ht="12.75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2"/>
    </row>
    <row r="3" spans="1:21" s="123" customFormat="1" ht="12.75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4"/>
    </row>
    <row r="4" spans="1:21" s="123" customFormat="1" ht="12.75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5"/>
      <c r="P4" s="124"/>
    </row>
    <row r="5" spans="1:21" s="123" customFormat="1" ht="12.75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5"/>
      <c r="P5" s="124"/>
    </row>
    <row r="6" spans="1:21" s="123" customFormat="1" ht="32.25" customHeight="1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125"/>
      <c r="P6" s="124"/>
    </row>
    <row r="7" spans="1:21" s="123" customFormat="1" ht="36.75" customHeight="1">
      <c r="A7" s="126"/>
      <c r="B7" s="247" t="s">
        <v>229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</row>
    <row r="8" spans="1:21" s="123" customFormat="1" ht="12.75" customHeight="1">
      <c r="A8" s="126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5"/>
      <c r="P8" s="124"/>
    </row>
    <row r="9" spans="1:21" ht="11.25" customHeight="1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2"/>
      <c r="L9" s="114"/>
      <c r="M9" s="114"/>
      <c r="N9" s="114"/>
      <c r="O9" s="114"/>
      <c r="P9" s="114"/>
    </row>
    <row r="10" spans="1:21" ht="18.399999999999999" customHeight="1">
      <c r="A10" s="114"/>
      <c r="B10" s="248" t="s">
        <v>118</v>
      </c>
      <c r="C10" s="248"/>
      <c r="D10" s="248"/>
      <c r="E10" s="248"/>
      <c r="F10" s="248"/>
      <c r="G10" s="248"/>
      <c r="H10" s="248"/>
      <c r="I10" s="248"/>
      <c r="J10" s="219" t="s">
        <v>119</v>
      </c>
      <c r="K10" s="219" t="s">
        <v>15</v>
      </c>
      <c r="L10" s="219" t="s">
        <v>16</v>
      </c>
      <c r="M10" s="219" t="s">
        <v>21</v>
      </c>
      <c r="N10" s="219" t="s">
        <v>22</v>
      </c>
      <c r="O10" s="219" t="s">
        <v>120</v>
      </c>
      <c r="P10" s="220">
        <v>2020</v>
      </c>
      <c r="Q10" s="220">
        <v>2021</v>
      </c>
      <c r="R10" s="220">
        <v>2022</v>
      </c>
    </row>
    <row r="11" spans="1:21" ht="12.75" customHeight="1">
      <c r="A11" s="126"/>
      <c r="B11" s="240" t="s">
        <v>121</v>
      </c>
      <c r="C11" s="240"/>
      <c r="D11" s="240"/>
      <c r="E11" s="240"/>
      <c r="F11" s="240"/>
      <c r="G11" s="238"/>
      <c r="H11" s="238"/>
      <c r="I11" s="238"/>
      <c r="J11" s="214">
        <v>555</v>
      </c>
      <c r="K11" s="215">
        <v>0</v>
      </c>
      <c r="L11" s="215">
        <v>0</v>
      </c>
      <c r="M11" s="216" t="s">
        <v>122</v>
      </c>
      <c r="N11" s="217" t="s">
        <v>122</v>
      </c>
      <c r="O11" s="176"/>
      <c r="P11" s="218">
        <f>P12+P46+P53+P67+P75+P89+P104+P109</f>
        <v>6612534</v>
      </c>
      <c r="Q11" s="218">
        <f>Q12+Q46+Q53+Q67+Q75+Q89+Q104+Q109</f>
        <v>6594900</v>
      </c>
      <c r="R11" s="218">
        <f>R12+R46+R53+R67+R75+R89+R104+R109</f>
        <v>2755780</v>
      </c>
    </row>
    <row r="12" spans="1:21" s="120" customFormat="1" ht="12.75" customHeight="1">
      <c r="A12" s="170"/>
      <c r="B12" s="240" t="s">
        <v>123</v>
      </c>
      <c r="C12" s="240"/>
      <c r="D12" s="240"/>
      <c r="E12" s="240"/>
      <c r="F12" s="240"/>
      <c r="G12" s="238"/>
      <c r="H12" s="238"/>
      <c r="I12" s="238"/>
      <c r="J12" s="214">
        <v>555</v>
      </c>
      <c r="K12" s="215">
        <v>1</v>
      </c>
      <c r="L12" s="215">
        <v>0</v>
      </c>
      <c r="M12" s="216" t="s">
        <v>122</v>
      </c>
      <c r="N12" s="217" t="s">
        <v>122</v>
      </c>
      <c r="O12" s="176"/>
      <c r="P12" s="218">
        <f>P13+P17+P31+P42+P35</f>
        <v>3466140</v>
      </c>
      <c r="Q12" s="218">
        <f>Q13+Q17+Q31+Q42+Q35</f>
        <v>758290</v>
      </c>
      <c r="R12" s="218">
        <f>R13+R17+R31+R42+R35</f>
        <v>758290</v>
      </c>
    </row>
    <row r="13" spans="1:21" s="119" customFormat="1" ht="32.25" customHeight="1">
      <c r="A13" s="171"/>
      <c r="B13" s="240" t="s">
        <v>10</v>
      </c>
      <c r="C13" s="240"/>
      <c r="D13" s="240"/>
      <c r="E13" s="240"/>
      <c r="F13" s="240"/>
      <c r="G13" s="238"/>
      <c r="H13" s="238"/>
      <c r="I13" s="238"/>
      <c r="J13" s="214">
        <v>555</v>
      </c>
      <c r="K13" s="215">
        <v>1</v>
      </c>
      <c r="L13" s="215">
        <v>2</v>
      </c>
      <c r="M13" s="216" t="s">
        <v>122</v>
      </c>
      <c r="N13" s="217" t="s">
        <v>122</v>
      </c>
      <c r="O13" s="176"/>
      <c r="P13" s="218">
        <v>718290</v>
      </c>
      <c r="Q13" s="218">
        <v>718290</v>
      </c>
      <c r="R13" s="218">
        <v>718290</v>
      </c>
      <c r="S13" s="155"/>
      <c r="T13" s="155"/>
      <c r="U13" s="155"/>
    </row>
    <row r="14" spans="1:21" ht="12.75" customHeight="1">
      <c r="A14" s="126"/>
      <c r="B14" s="238" t="s">
        <v>11</v>
      </c>
      <c r="C14" s="238"/>
      <c r="D14" s="238"/>
      <c r="E14" s="238"/>
      <c r="F14" s="238"/>
      <c r="G14" s="238"/>
      <c r="H14" s="238"/>
      <c r="I14" s="238"/>
      <c r="J14" s="173">
        <v>555</v>
      </c>
      <c r="K14" s="174">
        <v>1</v>
      </c>
      <c r="L14" s="174">
        <v>2</v>
      </c>
      <c r="M14" s="188" t="s">
        <v>91</v>
      </c>
      <c r="N14" s="108" t="s">
        <v>122</v>
      </c>
      <c r="O14" s="176"/>
      <c r="P14" s="177">
        <f t="shared" ref="P14:R14" si="0">P13</f>
        <v>718290</v>
      </c>
      <c r="Q14" s="177">
        <f t="shared" si="0"/>
        <v>718290</v>
      </c>
      <c r="R14" s="177">
        <f t="shared" si="0"/>
        <v>718290</v>
      </c>
    </row>
    <row r="15" spans="1:21" ht="12.75" customHeight="1">
      <c r="A15" s="126"/>
      <c r="B15" s="239" t="s">
        <v>241</v>
      </c>
      <c r="C15" s="238"/>
      <c r="D15" s="238"/>
      <c r="E15" s="238"/>
      <c r="F15" s="238"/>
      <c r="G15" s="238"/>
      <c r="H15" s="238"/>
      <c r="I15" s="238"/>
      <c r="J15" s="173">
        <v>555</v>
      </c>
      <c r="K15" s="174">
        <v>1</v>
      </c>
      <c r="L15" s="174">
        <v>2</v>
      </c>
      <c r="M15" s="188" t="s">
        <v>91</v>
      </c>
      <c r="N15" s="108">
        <v>100</v>
      </c>
      <c r="O15" s="176"/>
      <c r="P15" s="177">
        <f>P16</f>
        <v>718290</v>
      </c>
      <c r="Q15" s="177">
        <f t="shared" ref="Q15:R15" si="1">Q16</f>
        <v>718290</v>
      </c>
      <c r="R15" s="177">
        <f t="shared" si="1"/>
        <v>718290</v>
      </c>
    </row>
    <row r="16" spans="1:21" ht="21.75" customHeight="1">
      <c r="A16" s="126"/>
      <c r="B16" s="238" t="s">
        <v>124</v>
      </c>
      <c r="C16" s="238"/>
      <c r="D16" s="238"/>
      <c r="E16" s="238"/>
      <c r="F16" s="238"/>
      <c r="G16" s="238"/>
      <c r="H16" s="238"/>
      <c r="I16" s="238"/>
      <c r="J16" s="173">
        <v>555</v>
      </c>
      <c r="K16" s="174">
        <v>1</v>
      </c>
      <c r="L16" s="174">
        <v>2</v>
      </c>
      <c r="M16" s="188" t="s">
        <v>91</v>
      </c>
      <c r="N16" s="108">
        <v>120</v>
      </c>
      <c r="O16" s="176"/>
      <c r="P16" s="177">
        <f>P14</f>
        <v>718290</v>
      </c>
      <c r="Q16" s="177">
        <f>Q14</f>
        <v>718290</v>
      </c>
      <c r="R16" s="177">
        <f>R14</f>
        <v>718290</v>
      </c>
    </row>
    <row r="17" spans="1:20" s="119" customFormat="1" ht="42.75" customHeight="1">
      <c r="A17" s="171"/>
      <c r="B17" s="240" t="s">
        <v>12</v>
      </c>
      <c r="C17" s="240"/>
      <c r="D17" s="240"/>
      <c r="E17" s="240"/>
      <c r="F17" s="240"/>
      <c r="G17" s="238"/>
      <c r="H17" s="238"/>
      <c r="I17" s="238"/>
      <c r="J17" s="214">
        <v>555</v>
      </c>
      <c r="K17" s="215">
        <v>1</v>
      </c>
      <c r="L17" s="215">
        <v>4</v>
      </c>
      <c r="M17" s="216" t="s">
        <v>122</v>
      </c>
      <c r="N17" s="217" t="s">
        <v>122</v>
      </c>
      <c r="O17" s="176"/>
      <c r="P17" s="218">
        <v>2607850</v>
      </c>
      <c r="Q17" s="218">
        <f>Q18</f>
        <v>0</v>
      </c>
      <c r="R17" s="218">
        <f>R18</f>
        <v>0</v>
      </c>
      <c r="T17" s="153"/>
    </row>
    <row r="18" spans="1:20" ht="21.75" customHeight="1">
      <c r="A18" s="126"/>
      <c r="B18" s="238" t="s">
        <v>125</v>
      </c>
      <c r="C18" s="238"/>
      <c r="D18" s="238"/>
      <c r="E18" s="238"/>
      <c r="F18" s="238"/>
      <c r="G18" s="238"/>
      <c r="H18" s="238"/>
      <c r="I18" s="238"/>
      <c r="J18" s="173">
        <v>555</v>
      </c>
      <c r="K18" s="174">
        <v>1</v>
      </c>
      <c r="L18" s="174">
        <v>4</v>
      </c>
      <c r="M18" s="188" t="s">
        <v>92</v>
      </c>
      <c r="N18" s="108" t="s">
        <v>122</v>
      </c>
      <c r="O18" s="176"/>
      <c r="P18" s="177">
        <f t="shared" ref="P18:Q18" si="2">P20+P22+P24</f>
        <v>130450</v>
      </c>
      <c r="Q18" s="177">
        <f t="shared" si="2"/>
        <v>0</v>
      </c>
      <c r="R18" s="177">
        <f>R20+R22+R24</f>
        <v>0</v>
      </c>
    </row>
    <row r="19" spans="1:20" ht="57.75" customHeight="1">
      <c r="A19" s="126"/>
      <c r="B19" s="239" t="s">
        <v>241</v>
      </c>
      <c r="C19" s="238"/>
      <c r="D19" s="238"/>
      <c r="E19" s="238"/>
      <c r="F19" s="238"/>
      <c r="G19" s="238"/>
      <c r="H19" s="238"/>
      <c r="I19" s="238"/>
      <c r="J19" s="173">
        <v>555</v>
      </c>
      <c r="K19" s="174">
        <v>1</v>
      </c>
      <c r="L19" s="174">
        <v>4</v>
      </c>
      <c r="M19" s="188" t="s">
        <v>92</v>
      </c>
      <c r="N19" s="108">
        <v>100</v>
      </c>
      <c r="O19" s="176"/>
      <c r="P19" s="177">
        <f>P20</f>
        <v>0</v>
      </c>
      <c r="Q19" s="177">
        <f t="shared" ref="Q19:R19" si="3">Q20</f>
        <v>0</v>
      </c>
      <c r="R19" s="177">
        <f t="shared" si="3"/>
        <v>0</v>
      </c>
    </row>
    <row r="20" spans="1:20" ht="21.75" customHeight="1">
      <c r="A20" s="126"/>
      <c r="B20" s="238" t="s">
        <v>124</v>
      </c>
      <c r="C20" s="238"/>
      <c r="D20" s="238"/>
      <c r="E20" s="238"/>
      <c r="F20" s="238"/>
      <c r="G20" s="238"/>
      <c r="H20" s="238"/>
      <c r="I20" s="238"/>
      <c r="J20" s="173">
        <v>555</v>
      </c>
      <c r="K20" s="174">
        <v>1</v>
      </c>
      <c r="L20" s="174">
        <v>4</v>
      </c>
      <c r="M20" s="188" t="s">
        <v>92</v>
      </c>
      <c r="N20" s="108">
        <v>120</v>
      </c>
      <c r="O20" s="176"/>
      <c r="P20" s="177"/>
      <c r="Q20" s="177"/>
      <c r="R20" s="177"/>
    </row>
    <row r="21" spans="1:20" ht="21.75" customHeight="1">
      <c r="A21" s="126"/>
      <c r="B21" s="239" t="s">
        <v>242</v>
      </c>
      <c r="C21" s="238"/>
      <c r="D21" s="238"/>
      <c r="E21" s="238"/>
      <c r="F21" s="238"/>
      <c r="G21" s="238"/>
      <c r="H21" s="238"/>
      <c r="I21" s="238"/>
      <c r="J21" s="173">
        <v>555</v>
      </c>
      <c r="K21" s="174">
        <v>1</v>
      </c>
      <c r="L21" s="174">
        <v>4</v>
      </c>
      <c r="M21" s="188" t="s">
        <v>92</v>
      </c>
      <c r="N21" s="108">
        <v>200</v>
      </c>
      <c r="O21" s="176"/>
      <c r="P21" s="177">
        <f>P22</f>
        <v>121450</v>
      </c>
      <c r="Q21" s="177">
        <f t="shared" ref="Q21:R21" si="4">Q22</f>
        <v>0</v>
      </c>
      <c r="R21" s="177">
        <f t="shared" si="4"/>
        <v>0</v>
      </c>
    </row>
    <row r="22" spans="1:20" ht="21.75" customHeight="1">
      <c r="A22" s="126"/>
      <c r="B22" s="238" t="s">
        <v>126</v>
      </c>
      <c r="C22" s="238"/>
      <c r="D22" s="238"/>
      <c r="E22" s="238"/>
      <c r="F22" s="238"/>
      <c r="G22" s="238"/>
      <c r="H22" s="238"/>
      <c r="I22" s="238"/>
      <c r="J22" s="173">
        <v>555</v>
      </c>
      <c r="K22" s="174">
        <v>1</v>
      </c>
      <c r="L22" s="174">
        <v>4</v>
      </c>
      <c r="M22" s="188" t="s">
        <v>92</v>
      </c>
      <c r="N22" s="108">
        <v>240</v>
      </c>
      <c r="O22" s="176"/>
      <c r="P22" s="177">
        <v>121450</v>
      </c>
      <c r="Q22" s="177">
        <v>0</v>
      </c>
      <c r="R22" s="177">
        <v>0</v>
      </c>
    </row>
    <row r="23" spans="1:20" ht="11.25" customHeight="1">
      <c r="A23" s="126"/>
      <c r="B23" s="239" t="s">
        <v>243</v>
      </c>
      <c r="C23" s="238"/>
      <c r="D23" s="238"/>
      <c r="E23" s="238"/>
      <c r="F23" s="238"/>
      <c r="G23" s="238"/>
      <c r="H23" s="238"/>
      <c r="I23" s="238"/>
      <c r="J23" s="173">
        <v>555</v>
      </c>
      <c r="K23" s="174">
        <v>1</v>
      </c>
      <c r="L23" s="174">
        <v>4</v>
      </c>
      <c r="M23" s="188" t="s">
        <v>92</v>
      </c>
      <c r="N23" s="108">
        <v>800</v>
      </c>
      <c r="O23" s="176"/>
      <c r="P23" s="177">
        <f>P24</f>
        <v>9000</v>
      </c>
      <c r="Q23" s="177">
        <f t="shared" ref="Q23:R23" si="5">Q24</f>
        <v>0</v>
      </c>
      <c r="R23" s="177">
        <f t="shared" si="5"/>
        <v>0</v>
      </c>
    </row>
    <row r="24" spans="1:20" ht="12.75" customHeight="1">
      <c r="A24" s="126"/>
      <c r="B24" s="238" t="s">
        <v>33</v>
      </c>
      <c r="C24" s="238"/>
      <c r="D24" s="238"/>
      <c r="E24" s="238"/>
      <c r="F24" s="238"/>
      <c r="G24" s="238"/>
      <c r="H24" s="238"/>
      <c r="I24" s="238"/>
      <c r="J24" s="173">
        <v>555</v>
      </c>
      <c r="K24" s="174">
        <v>1</v>
      </c>
      <c r="L24" s="174">
        <v>4</v>
      </c>
      <c r="M24" s="188" t="s">
        <v>92</v>
      </c>
      <c r="N24" s="108">
        <v>850</v>
      </c>
      <c r="O24" s="176"/>
      <c r="P24" s="177">
        <v>9000</v>
      </c>
      <c r="Q24" s="177">
        <v>0</v>
      </c>
      <c r="R24" s="177">
        <v>0</v>
      </c>
    </row>
    <row r="25" spans="1:20" ht="25.5" customHeight="1">
      <c r="A25" s="126"/>
      <c r="B25" s="239" t="s">
        <v>248</v>
      </c>
      <c r="C25" s="238"/>
      <c r="D25" s="238"/>
      <c r="E25" s="238"/>
      <c r="F25" s="238"/>
      <c r="G25" s="238"/>
      <c r="H25" s="238"/>
      <c r="I25" s="238"/>
      <c r="J25" s="173">
        <v>555</v>
      </c>
      <c r="K25" s="174">
        <v>1</v>
      </c>
      <c r="L25" s="174">
        <v>4</v>
      </c>
      <c r="M25" s="188">
        <v>8800070220</v>
      </c>
      <c r="N25" s="108" t="s">
        <v>122</v>
      </c>
      <c r="O25" s="176"/>
      <c r="P25" s="177">
        <f>P27</f>
        <v>0</v>
      </c>
      <c r="Q25" s="177">
        <v>0</v>
      </c>
      <c r="R25" s="177">
        <v>0</v>
      </c>
    </row>
    <row r="26" spans="1:20" ht="12.75" customHeight="1">
      <c r="A26" s="126"/>
      <c r="B26" s="238" t="str">
        <f>B16</f>
        <v>Расходы на выплаты персоналу государственных (муниципальных) органов</v>
      </c>
      <c r="C26" s="238"/>
      <c r="D26" s="238"/>
      <c r="E26" s="238"/>
      <c r="F26" s="238"/>
      <c r="G26" s="238"/>
      <c r="H26" s="238"/>
      <c r="I26" s="238"/>
      <c r="J26" s="173">
        <v>555</v>
      </c>
      <c r="K26" s="174">
        <v>1</v>
      </c>
      <c r="L26" s="174">
        <v>4</v>
      </c>
      <c r="M26" s="188">
        <f>M25</f>
        <v>8800070220</v>
      </c>
      <c r="N26" s="108">
        <v>100</v>
      </c>
      <c r="O26" s="176"/>
      <c r="P26" s="177">
        <f>P27</f>
        <v>0</v>
      </c>
      <c r="Q26" s="177">
        <f t="shared" ref="Q26:R26" si="6">Q27</f>
        <v>1564210</v>
      </c>
      <c r="R26" s="177">
        <f t="shared" si="6"/>
        <v>2134910</v>
      </c>
    </row>
    <row r="27" spans="1:20" ht="12.75" customHeight="1">
      <c r="A27" s="126"/>
      <c r="B27" s="238" t="s">
        <v>124</v>
      </c>
      <c r="C27" s="238"/>
      <c r="D27" s="238"/>
      <c r="E27" s="238"/>
      <c r="F27" s="238"/>
      <c r="G27" s="238"/>
      <c r="H27" s="238"/>
      <c r="I27" s="238"/>
      <c r="J27" s="173">
        <v>555</v>
      </c>
      <c r="K27" s="174">
        <v>1</v>
      </c>
      <c r="L27" s="174">
        <v>4</v>
      </c>
      <c r="M27" s="188">
        <f>M26</f>
        <v>8800070220</v>
      </c>
      <c r="N27" s="108">
        <v>120</v>
      </c>
      <c r="O27" s="176"/>
      <c r="P27" s="177">
        <v>0</v>
      </c>
      <c r="Q27" s="177">
        <v>1564210</v>
      </c>
      <c r="R27" s="177">
        <v>2134910</v>
      </c>
    </row>
    <row r="28" spans="1:20" ht="46.5" customHeight="1">
      <c r="A28" s="126"/>
      <c r="B28" s="239" t="s">
        <v>248</v>
      </c>
      <c r="C28" s="238"/>
      <c r="D28" s="238"/>
      <c r="E28" s="238"/>
      <c r="F28" s="238"/>
      <c r="G28" s="238"/>
      <c r="H28" s="238"/>
      <c r="I28" s="238"/>
      <c r="J28" s="173">
        <v>555</v>
      </c>
      <c r="K28" s="174">
        <v>1</v>
      </c>
      <c r="L28" s="174">
        <v>4</v>
      </c>
      <c r="M28" s="188">
        <f>M29</f>
        <v>8800070510</v>
      </c>
      <c r="N28" s="108" t="s">
        <v>122</v>
      </c>
      <c r="O28" s="176"/>
      <c r="P28" s="177">
        <f>P30</f>
        <v>1302000</v>
      </c>
      <c r="Q28" s="177">
        <v>0</v>
      </c>
      <c r="R28" s="177">
        <v>0</v>
      </c>
    </row>
    <row r="29" spans="1:20" ht="57.75" customHeight="1">
      <c r="A29" s="126"/>
      <c r="B29" s="238" t="str">
        <f>B19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29" s="238"/>
      <c r="D29" s="238"/>
      <c r="E29" s="238"/>
      <c r="F29" s="238"/>
      <c r="G29" s="238"/>
      <c r="H29" s="238"/>
      <c r="I29" s="238"/>
      <c r="J29" s="173">
        <v>555</v>
      </c>
      <c r="K29" s="174">
        <v>1</v>
      </c>
      <c r="L29" s="174">
        <v>4</v>
      </c>
      <c r="M29" s="188">
        <v>8800070510</v>
      </c>
      <c r="N29" s="108">
        <v>100</v>
      </c>
      <c r="O29" s="176"/>
      <c r="P29" s="177">
        <f>P30</f>
        <v>1302000</v>
      </c>
      <c r="Q29" s="177">
        <f t="shared" ref="Q29:R29" si="7">Q30</f>
        <v>0</v>
      </c>
      <c r="R29" s="177">
        <f t="shared" si="7"/>
        <v>0</v>
      </c>
    </row>
    <row r="30" spans="1:20" ht="26.25" customHeight="1">
      <c r="A30" s="126"/>
      <c r="B30" s="238" t="s">
        <v>124</v>
      </c>
      <c r="C30" s="238"/>
      <c r="D30" s="238"/>
      <c r="E30" s="238"/>
      <c r="F30" s="238"/>
      <c r="G30" s="238"/>
      <c r="H30" s="238"/>
      <c r="I30" s="238"/>
      <c r="J30" s="173">
        <v>555</v>
      </c>
      <c r="K30" s="174">
        <v>1</v>
      </c>
      <c r="L30" s="174">
        <v>4</v>
      </c>
      <c r="M30" s="188">
        <v>8800070510</v>
      </c>
      <c r="N30" s="108">
        <v>120</v>
      </c>
      <c r="O30" s="176"/>
      <c r="P30" s="177">
        <v>1302000</v>
      </c>
      <c r="Q30" s="177">
        <v>0</v>
      </c>
      <c r="R30" s="177">
        <v>0</v>
      </c>
    </row>
    <row r="31" spans="1:20" s="119" customFormat="1" ht="32.25" customHeight="1">
      <c r="A31" s="171"/>
      <c r="B31" s="240" t="s">
        <v>17</v>
      </c>
      <c r="C31" s="240"/>
      <c r="D31" s="240"/>
      <c r="E31" s="240"/>
      <c r="F31" s="240"/>
      <c r="G31" s="238"/>
      <c r="H31" s="238"/>
      <c r="I31" s="238"/>
      <c r="J31" s="214">
        <v>555</v>
      </c>
      <c r="K31" s="215">
        <v>1</v>
      </c>
      <c r="L31" s="215">
        <v>6</v>
      </c>
      <c r="M31" s="216" t="s">
        <v>122</v>
      </c>
      <c r="N31" s="217" t="s">
        <v>122</v>
      </c>
      <c r="O31" s="176"/>
      <c r="P31" s="218">
        <f t="shared" ref="P31:R31" si="8">P32</f>
        <v>20000</v>
      </c>
      <c r="Q31" s="218">
        <f t="shared" si="8"/>
        <v>20000</v>
      </c>
      <c r="R31" s="218">
        <f t="shared" si="8"/>
        <v>20000</v>
      </c>
    </row>
    <row r="32" spans="1:20" ht="32.25" customHeight="1">
      <c r="A32" s="126"/>
      <c r="B32" s="238" t="s">
        <v>127</v>
      </c>
      <c r="C32" s="238"/>
      <c r="D32" s="238"/>
      <c r="E32" s="238"/>
      <c r="F32" s="238"/>
      <c r="G32" s="238"/>
      <c r="H32" s="238"/>
      <c r="I32" s="238"/>
      <c r="J32" s="173">
        <v>555</v>
      </c>
      <c r="K32" s="174">
        <v>1</v>
      </c>
      <c r="L32" s="174">
        <v>6</v>
      </c>
      <c r="M32" s="188" t="s">
        <v>93</v>
      </c>
      <c r="N32" s="108" t="s">
        <v>122</v>
      </c>
      <c r="O32" s="176"/>
      <c r="P32" s="177">
        <f>P34</f>
        <v>20000</v>
      </c>
      <c r="Q32" s="177">
        <f>Q34</f>
        <v>20000</v>
      </c>
      <c r="R32" s="177">
        <f>R34</f>
        <v>20000</v>
      </c>
    </row>
    <row r="33" spans="1:21" ht="11.25" customHeight="1">
      <c r="A33" s="126"/>
      <c r="B33" s="239" t="s">
        <v>210</v>
      </c>
      <c r="C33" s="238"/>
      <c r="D33" s="238"/>
      <c r="E33" s="238"/>
      <c r="F33" s="238"/>
      <c r="G33" s="238"/>
      <c r="H33" s="238"/>
      <c r="I33" s="238"/>
      <c r="J33" s="173">
        <v>555</v>
      </c>
      <c r="K33" s="174">
        <v>1</v>
      </c>
      <c r="L33" s="174">
        <v>6</v>
      </c>
      <c r="M33" s="188" t="s">
        <v>93</v>
      </c>
      <c r="N33" s="108">
        <v>500</v>
      </c>
      <c r="O33" s="176"/>
      <c r="P33" s="177">
        <f>P34</f>
        <v>20000</v>
      </c>
      <c r="Q33" s="177">
        <f t="shared" ref="Q33:R33" si="9">Q34</f>
        <v>20000</v>
      </c>
      <c r="R33" s="177">
        <f t="shared" si="9"/>
        <v>20000</v>
      </c>
    </row>
    <row r="34" spans="1:21" ht="12.75" customHeight="1">
      <c r="A34" s="126"/>
      <c r="B34" s="238" t="s">
        <v>34</v>
      </c>
      <c r="C34" s="238"/>
      <c r="D34" s="238"/>
      <c r="E34" s="238"/>
      <c r="F34" s="238"/>
      <c r="G34" s="238"/>
      <c r="H34" s="238"/>
      <c r="I34" s="238"/>
      <c r="J34" s="173">
        <v>555</v>
      </c>
      <c r="K34" s="174">
        <v>1</v>
      </c>
      <c r="L34" s="174">
        <v>6</v>
      </c>
      <c r="M34" s="188" t="s">
        <v>93</v>
      </c>
      <c r="N34" s="108">
        <v>540</v>
      </c>
      <c r="O34" s="176"/>
      <c r="P34" s="177">
        <v>20000</v>
      </c>
      <c r="Q34" s="177">
        <v>20000</v>
      </c>
      <c r="R34" s="177">
        <v>20000</v>
      </c>
    </row>
    <row r="35" spans="1:21" ht="12.75" customHeight="1">
      <c r="A35" s="126"/>
      <c r="B35" s="240" t="s">
        <v>230</v>
      </c>
      <c r="C35" s="240"/>
      <c r="D35" s="240"/>
      <c r="E35" s="240"/>
      <c r="F35" s="240"/>
      <c r="G35" s="238"/>
      <c r="H35" s="238"/>
      <c r="I35" s="238"/>
      <c r="J35" s="214">
        <v>555</v>
      </c>
      <c r="K35" s="215">
        <v>1</v>
      </c>
      <c r="L35" s="215">
        <v>7</v>
      </c>
      <c r="M35" s="216"/>
      <c r="N35" s="217"/>
      <c r="O35" s="176"/>
      <c r="P35" s="218">
        <f>P36+P39</f>
        <v>70000</v>
      </c>
      <c r="Q35" s="218"/>
      <c r="R35" s="218"/>
    </row>
    <row r="36" spans="1:21" ht="12.75" customHeight="1">
      <c r="A36" s="126"/>
      <c r="B36" s="238" t="s">
        <v>231</v>
      </c>
      <c r="C36" s="238"/>
      <c r="D36" s="238"/>
      <c r="E36" s="238"/>
      <c r="F36" s="238"/>
      <c r="G36" s="238"/>
      <c r="H36" s="238"/>
      <c r="I36" s="238"/>
      <c r="J36" s="173">
        <v>555</v>
      </c>
      <c r="K36" s="174">
        <v>1</v>
      </c>
      <c r="L36" s="174">
        <v>7</v>
      </c>
      <c r="M36" s="188">
        <v>8800000020</v>
      </c>
      <c r="N36" s="108"/>
      <c r="O36" s="176"/>
      <c r="P36" s="177">
        <f>P38</f>
        <v>35000</v>
      </c>
      <c r="Q36" s="177"/>
      <c r="R36" s="177"/>
    </row>
    <row r="37" spans="1:21" ht="12.75" customHeight="1">
      <c r="A37" s="126"/>
      <c r="B37" s="238" t="str">
        <f>B23</f>
        <v>Иные бюджетные ассигнования</v>
      </c>
      <c r="C37" s="238"/>
      <c r="D37" s="238"/>
      <c r="E37" s="238"/>
      <c r="F37" s="238"/>
      <c r="G37" s="238"/>
      <c r="H37" s="238"/>
      <c r="I37" s="238"/>
      <c r="J37" s="173">
        <v>555</v>
      </c>
      <c r="K37" s="174">
        <v>1</v>
      </c>
      <c r="L37" s="174">
        <v>7</v>
      </c>
      <c r="M37" s="188">
        <v>8800000020</v>
      </c>
      <c r="N37" s="108">
        <v>800</v>
      </c>
      <c r="O37" s="176"/>
      <c r="P37" s="177">
        <f>P38</f>
        <v>35000</v>
      </c>
      <c r="Q37" s="177">
        <f t="shared" ref="Q37:R37" si="10">Q38</f>
        <v>0</v>
      </c>
      <c r="R37" s="177">
        <f t="shared" si="10"/>
        <v>0</v>
      </c>
    </row>
    <row r="38" spans="1:21" s="119" customFormat="1" ht="23.25" customHeight="1">
      <c r="A38" s="171"/>
      <c r="B38" s="238" t="s">
        <v>126</v>
      </c>
      <c r="C38" s="238"/>
      <c r="D38" s="238"/>
      <c r="E38" s="238"/>
      <c r="F38" s="238"/>
      <c r="G38" s="238"/>
      <c r="H38" s="238"/>
      <c r="I38" s="238"/>
      <c r="J38" s="173">
        <v>555</v>
      </c>
      <c r="K38" s="174">
        <v>1</v>
      </c>
      <c r="L38" s="174">
        <v>7</v>
      </c>
      <c r="M38" s="188">
        <v>8800000020</v>
      </c>
      <c r="N38" s="108">
        <v>880</v>
      </c>
      <c r="O38" s="176"/>
      <c r="P38" s="177">
        <v>35000</v>
      </c>
      <c r="Q38" s="177">
        <v>0</v>
      </c>
      <c r="R38" s="177">
        <v>0</v>
      </c>
    </row>
    <row r="39" spans="1:21" s="119" customFormat="1" ht="15.75" customHeight="1">
      <c r="A39" s="171"/>
      <c r="B39" s="238" t="s">
        <v>231</v>
      </c>
      <c r="C39" s="238"/>
      <c r="D39" s="238"/>
      <c r="E39" s="238"/>
      <c r="F39" s="238"/>
      <c r="G39" s="238"/>
      <c r="H39" s="238"/>
      <c r="I39" s="238"/>
      <c r="J39" s="173">
        <v>555</v>
      </c>
      <c r="K39" s="174">
        <v>1</v>
      </c>
      <c r="L39" s="174">
        <v>7</v>
      </c>
      <c r="M39" s="188">
        <v>8800000030</v>
      </c>
      <c r="N39" s="108"/>
      <c r="O39" s="176"/>
      <c r="P39" s="177">
        <v>35000</v>
      </c>
      <c r="Q39" s="177">
        <v>0</v>
      </c>
      <c r="R39" s="177">
        <v>0</v>
      </c>
    </row>
    <row r="40" spans="1:21" s="119" customFormat="1" ht="21.75" customHeight="1">
      <c r="A40" s="171"/>
      <c r="B40" s="238" t="str">
        <f>B21</f>
        <v>Закупка товаров, работ и услуг для обеспечения государственных (муниципальных) нужд</v>
      </c>
      <c r="C40" s="238"/>
      <c r="D40" s="238"/>
      <c r="E40" s="238"/>
      <c r="F40" s="238"/>
      <c r="G40" s="238"/>
      <c r="H40" s="238"/>
      <c r="I40" s="238"/>
      <c r="J40" s="173">
        <v>555</v>
      </c>
      <c r="K40" s="174">
        <v>1</v>
      </c>
      <c r="L40" s="174">
        <v>7</v>
      </c>
      <c r="M40" s="188">
        <v>8800000030</v>
      </c>
      <c r="N40" s="108">
        <v>200</v>
      </c>
      <c r="O40" s="176"/>
      <c r="P40" s="177">
        <f>P41</f>
        <v>35000</v>
      </c>
      <c r="Q40" s="177">
        <f t="shared" ref="Q40:R40" si="11">Q41</f>
        <v>0</v>
      </c>
      <c r="R40" s="177">
        <f t="shared" si="11"/>
        <v>0</v>
      </c>
    </row>
    <row r="41" spans="1:21" s="119" customFormat="1" ht="27.75" customHeight="1">
      <c r="A41" s="171"/>
      <c r="B41" s="238" t="s">
        <v>126</v>
      </c>
      <c r="C41" s="238"/>
      <c r="D41" s="238"/>
      <c r="E41" s="238"/>
      <c r="F41" s="238"/>
      <c r="G41" s="238"/>
      <c r="H41" s="238"/>
      <c r="I41" s="238"/>
      <c r="J41" s="173">
        <v>555</v>
      </c>
      <c r="K41" s="174">
        <v>1</v>
      </c>
      <c r="L41" s="174">
        <v>7</v>
      </c>
      <c r="M41" s="188">
        <v>8800000030</v>
      </c>
      <c r="N41" s="108">
        <v>240</v>
      </c>
      <c r="O41" s="176"/>
      <c r="P41" s="177">
        <v>35000</v>
      </c>
      <c r="Q41" s="177"/>
      <c r="R41" s="177"/>
    </row>
    <row r="42" spans="1:21" s="119" customFormat="1" ht="13.5" customHeight="1">
      <c r="A42" s="171"/>
      <c r="B42" s="240" t="s">
        <v>154</v>
      </c>
      <c r="C42" s="240"/>
      <c r="D42" s="240"/>
      <c r="E42" s="240"/>
      <c r="F42" s="240"/>
      <c r="G42" s="238"/>
      <c r="H42" s="238"/>
      <c r="I42" s="238"/>
      <c r="J42" s="214">
        <v>555</v>
      </c>
      <c r="K42" s="215">
        <v>1</v>
      </c>
      <c r="L42" s="215">
        <v>11</v>
      </c>
      <c r="M42" s="216"/>
      <c r="N42" s="217"/>
      <c r="O42" s="176"/>
      <c r="P42" s="218">
        <f t="shared" ref="P42:R42" si="12">P43</f>
        <v>50000</v>
      </c>
      <c r="Q42" s="218">
        <f t="shared" si="12"/>
        <v>20000</v>
      </c>
      <c r="R42" s="218">
        <f t="shared" si="12"/>
        <v>20000</v>
      </c>
    </row>
    <row r="43" spans="1:21" ht="12" customHeight="1">
      <c r="A43" s="126"/>
      <c r="B43" s="238" t="s">
        <v>132</v>
      </c>
      <c r="C43" s="238"/>
      <c r="D43" s="238"/>
      <c r="E43" s="238"/>
      <c r="F43" s="238"/>
      <c r="G43" s="238"/>
      <c r="H43" s="238"/>
      <c r="I43" s="238"/>
      <c r="J43" s="173">
        <v>555</v>
      </c>
      <c r="K43" s="174">
        <v>1</v>
      </c>
      <c r="L43" s="174">
        <v>11</v>
      </c>
      <c r="M43" s="188">
        <v>8800005000</v>
      </c>
      <c r="N43" s="108"/>
      <c r="O43" s="176"/>
      <c r="P43" s="177">
        <f>P45</f>
        <v>50000</v>
      </c>
      <c r="Q43" s="177">
        <f>Q45</f>
        <v>20000</v>
      </c>
      <c r="R43" s="177">
        <f>R45</f>
        <v>20000</v>
      </c>
    </row>
    <row r="44" spans="1:21" ht="12" customHeight="1">
      <c r="A44" s="126"/>
      <c r="B44" s="238" t="str">
        <f>B37</f>
        <v>Иные бюджетные ассигнования</v>
      </c>
      <c r="C44" s="238"/>
      <c r="D44" s="238"/>
      <c r="E44" s="238"/>
      <c r="F44" s="238"/>
      <c r="G44" s="238"/>
      <c r="H44" s="238"/>
      <c r="I44" s="238"/>
      <c r="J44" s="173">
        <v>555</v>
      </c>
      <c r="K44" s="174">
        <v>1</v>
      </c>
      <c r="L44" s="174">
        <v>11</v>
      </c>
      <c r="M44" s="188">
        <v>8800005000</v>
      </c>
      <c r="N44" s="108">
        <v>800</v>
      </c>
      <c r="O44" s="176"/>
      <c r="P44" s="177">
        <f>P45</f>
        <v>50000</v>
      </c>
      <c r="Q44" s="177">
        <f t="shared" ref="Q44:R44" si="13">Q45</f>
        <v>20000</v>
      </c>
      <c r="R44" s="177">
        <f t="shared" si="13"/>
        <v>20000</v>
      </c>
    </row>
    <row r="45" spans="1:21" ht="11.25" customHeight="1">
      <c r="A45" s="126"/>
      <c r="B45" s="238" t="s">
        <v>38</v>
      </c>
      <c r="C45" s="238"/>
      <c r="D45" s="238"/>
      <c r="E45" s="238"/>
      <c r="F45" s="238"/>
      <c r="G45" s="238"/>
      <c r="H45" s="238"/>
      <c r="I45" s="238"/>
      <c r="J45" s="173">
        <v>555</v>
      </c>
      <c r="K45" s="174">
        <v>1</v>
      </c>
      <c r="L45" s="174">
        <v>11</v>
      </c>
      <c r="M45" s="188">
        <v>8800005000</v>
      </c>
      <c r="N45" s="108">
        <v>870</v>
      </c>
      <c r="O45" s="176"/>
      <c r="P45" s="177">
        <v>50000</v>
      </c>
      <c r="Q45" s="177">
        <v>20000</v>
      </c>
      <c r="R45" s="177">
        <v>20000</v>
      </c>
    </row>
    <row r="46" spans="1:21" s="120" customFormat="1" ht="12.75" customHeight="1">
      <c r="A46" s="170"/>
      <c r="B46" s="240" t="s">
        <v>128</v>
      </c>
      <c r="C46" s="240"/>
      <c r="D46" s="240"/>
      <c r="E46" s="240"/>
      <c r="F46" s="240"/>
      <c r="G46" s="238"/>
      <c r="H46" s="238"/>
      <c r="I46" s="238"/>
      <c r="J46" s="214">
        <v>555</v>
      </c>
      <c r="K46" s="215">
        <v>2</v>
      </c>
      <c r="L46" s="215">
        <v>0</v>
      </c>
      <c r="M46" s="216" t="s">
        <v>122</v>
      </c>
      <c r="N46" s="217" t="s">
        <v>122</v>
      </c>
      <c r="O46" s="176"/>
      <c r="P46" s="218">
        <f t="shared" ref="P46:R47" si="14">P47</f>
        <v>96864</v>
      </c>
      <c r="Q46" s="218">
        <f t="shared" si="14"/>
        <v>99820</v>
      </c>
      <c r="R46" s="218">
        <f t="shared" si="14"/>
        <v>103060</v>
      </c>
    </row>
    <row r="47" spans="1:21" ht="12.75" customHeight="1">
      <c r="A47" s="126"/>
      <c r="B47" s="240" t="s">
        <v>6</v>
      </c>
      <c r="C47" s="240"/>
      <c r="D47" s="240"/>
      <c r="E47" s="240"/>
      <c r="F47" s="240"/>
      <c r="G47" s="238"/>
      <c r="H47" s="238"/>
      <c r="I47" s="238"/>
      <c r="J47" s="214">
        <v>555</v>
      </c>
      <c r="K47" s="215">
        <v>2</v>
      </c>
      <c r="L47" s="215">
        <v>3</v>
      </c>
      <c r="M47" s="216" t="s">
        <v>122</v>
      </c>
      <c r="N47" s="217" t="s">
        <v>122</v>
      </c>
      <c r="O47" s="176"/>
      <c r="P47" s="218">
        <f t="shared" si="14"/>
        <v>96864</v>
      </c>
      <c r="Q47" s="218">
        <f t="shared" si="14"/>
        <v>99820</v>
      </c>
      <c r="R47" s="218">
        <f t="shared" si="14"/>
        <v>103060</v>
      </c>
      <c r="S47" s="119"/>
      <c r="T47" s="119"/>
      <c r="U47" s="119"/>
    </row>
    <row r="48" spans="1:21" ht="42.75" customHeight="1">
      <c r="A48" s="126"/>
      <c r="B48" s="239" t="s">
        <v>250</v>
      </c>
      <c r="C48" s="238"/>
      <c r="D48" s="238"/>
      <c r="E48" s="238"/>
      <c r="F48" s="238"/>
      <c r="G48" s="238"/>
      <c r="H48" s="238"/>
      <c r="I48" s="238"/>
      <c r="J48" s="173">
        <v>555</v>
      </c>
      <c r="K48" s="174">
        <v>2</v>
      </c>
      <c r="L48" s="174">
        <v>3</v>
      </c>
      <c r="M48" s="188">
        <v>8800051180</v>
      </c>
      <c r="N48" s="108" t="s">
        <v>122</v>
      </c>
      <c r="O48" s="176"/>
      <c r="P48" s="177">
        <f>P50+P52</f>
        <v>96864</v>
      </c>
      <c r="Q48" s="177">
        <f>Q50+Q52</f>
        <v>99820</v>
      </c>
      <c r="R48" s="177">
        <f>R50+R52</f>
        <v>103060</v>
      </c>
    </row>
    <row r="49" spans="1:21" ht="57.75" customHeight="1">
      <c r="A49" s="126"/>
      <c r="B49" s="238" t="str">
        <f>B29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49" s="238"/>
      <c r="D49" s="238"/>
      <c r="E49" s="238"/>
      <c r="F49" s="238"/>
      <c r="G49" s="238"/>
      <c r="H49" s="238"/>
      <c r="I49" s="238"/>
      <c r="J49" s="173">
        <v>555</v>
      </c>
      <c r="K49" s="174">
        <v>2</v>
      </c>
      <c r="L49" s="174">
        <v>3</v>
      </c>
      <c r="M49" s="188">
        <f>M48</f>
        <v>8800051180</v>
      </c>
      <c r="N49" s="108">
        <v>100</v>
      </c>
      <c r="O49" s="176"/>
      <c r="P49" s="177">
        <f>P50</f>
        <v>95364</v>
      </c>
      <c r="Q49" s="177">
        <f t="shared" ref="Q49:R49" si="15">Q50</f>
        <v>98320</v>
      </c>
      <c r="R49" s="177">
        <f t="shared" si="15"/>
        <v>101560</v>
      </c>
    </row>
    <row r="50" spans="1:21" ht="21.75" customHeight="1">
      <c r="A50" s="126"/>
      <c r="B50" s="238" t="s">
        <v>124</v>
      </c>
      <c r="C50" s="238"/>
      <c r="D50" s="238"/>
      <c r="E50" s="238"/>
      <c r="F50" s="238"/>
      <c r="G50" s="238"/>
      <c r="H50" s="238"/>
      <c r="I50" s="238"/>
      <c r="J50" s="173">
        <v>555</v>
      </c>
      <c r="K50" s="174">
        <v>2</v>
      </c>
      <c r="L50" s="174">
        <v>3</v>
      </c>
      <c r="M50" s="188">
        <f>M48</f>
        <v>8800051180</v>
      </c>
      <c r="N50" s="108">
        <v>120</v>
      </c>
      <c r="O50" s="176"/>
      <c r="P50" s="177">
        <v>95364</v>
      </c>
      <c r="Q50" s="177">
        <v>98320</v>
      </c>
      <c r="R50" s="177">
        <v>101560</v>
      </c>
    </row>
    <row r="51" spans="1:21" ht="21.75" customHeight="1">
      <c r="A51" s="126"/>
      <c r="B51" s="238" t="str">
        <f>B40</f>
        <v>Закупка товаров, работ и услуг для обеспечения государственных (муниципальных) нужд</v>
      </c>
      <c r="C51" s="238"/>
      <c r="D51" s="238"/>
      <c r="E51" s="238"/>
      <c r="F51" s="238"/>
      <c r="G51" s="238"/>
      <c r="H51" s="238"/>
      <c r="I51" s="238"/>
      <c r="J51" s="173">
        <v>555</v>
      </c>
      <c r="K51" s="174">
        <v>2</v>
      </c>
      <c r="L51" s="174">
        <v>3</v>
      </c>
      <c r="M51" s="188">
        <f>M48</f>
        <v>8800051180</v>
      </c>
      <c r="N51" s="108">
        <v>200</v>
      </c>
      <c r="O51" s="176"/>
      <c r="P51" s="177">
        <f>P52</f>
        <v>1500</v>
      </c>
      <c r="Q51" s="177">
        <f t="shared" ref="Q51:R51" si="16">Q52</f>
        <v>1500</v>
      </c>
      <c r="R51" s="177">
        <f t="shared" si="16"/>
        <v>1500</v>
      </c>
    </row>
    <row r="52" spans="1:21" ht="21.75" customHeight="1">
      <c r="A52" s="126"/>
      <c r="B52" s="238" t="s">
        <v>126</v>
      </c>
      <c r="C52" s="238"/>
      <c r="D52" s="238"/>
      <c r="E52" s="238"/>
      <c r="F52" s="238"/>
      <c r="G52" s="238"/>
      <c r="H52" s="238"/>
      <c r="I52" s="238"/>
      <c r="J52" s="173">
        <v>555</v>
      </c>
      <c r="K52" s="174">
        <v>2</v>
      </c>
      <c r="L52" s="174">
        <v>3</v>
      </c>
      <c r="M52" s="188">
        <f>M48</f>
        <v>8800051180</v>
      </c>
      <c r="N52" s="108">
        <v>240</v>
      </c>
      <c r="O52" s="176"/>
      <c r="P52" s="177">
        <v>1500</v>
      </c>
      <c r="Q52" s="177">
        <v>1500</v>
      </c>
      <c r="R52" s="177">
        <v>1500</v>
      </c>
    </row>
    <row r="53" spans="1:21" s="120" customFormat="1" ht="21.75" customHeight="1">
      <c r="A53" s="170"/>
      <c r="B53" s="240" t="s">
        <v>130</v>
      </c>
      <c r="C53" s="240"/>
      <c r="D53" s="240"/>
      <c r="E53" s="240"/>
      <c r="F53" s="240"/>
      <c r="G53" s="238"/>
      <c r="H53" s="238"/>
      <c r="I53" s="238"/>
      <c r="J53" s="214">
        <v>555</v>
      </c>
      <c r="K53" s="215">
        <v>3</v>
      </c>
      <c r="L53" s="215">
        <v>0</v>
      </c>
      <c r="M53" s="216" t="s">
        <v>122</v>
      </c>
      <c r="N53" s="217" t="s">
        <v>122</v>
      </c>
      <c r="O53" s="176"/>
      <c r="P53" s="218">
        <f>P54+P61</f>
        <v>66700</v>
      </c>
      <c r="Q53" s="218">
        <f>Q54+Q61</f>
        <v>53700</v>
      </c>
      <c r="R53" s="218">
        <f>R54+R61</f>
        <v>53700</v>
      </c>
    </row>
    <row r="54" spans="1:21" s="119" customFormat="1" ht="32.25" customHeight="1">
      <c r="A54" s="172"/>
      <c r="B54" s="240" t="s">
        <v>131</v>
      </c>
      <c r="C54" s="240"/>
      <c r="D54" s="240"/>
      <c r="E54" s="240"/>
      <c r="F54" s="240"/>
      <c r="G54" s="238"/>
      <c r="H54" s="238"/>
      <c r="I54" s="238"/>
      <c r="J54" s="214">
        <v>555</v>
      </c>
      <c r="K54" s="215">
        <v>3</v>
      </c>
      <c r="L54" s="215">
        <v>9</v>
      </c>
      <c r="M54" s="216" t="s">
        <v>122</v>
      </c>
      <c r="N54" s="217" t="s">
        <v>122</v>
      </c>
      <c r="O54" s="176"/>
      <c r="P54" s="218">
        <f>P55+P58</f>
        <v>13000</v>
      </c>
      <c r="Q54" s="218">
        <f>Q55+Q58</f>
        <v>0</v>
      </c>
      <c r="R54" s="218">
        <f>R55+R58</f>
        <v>0</v>
      </c>
    </row>
    <row r="55" spans="1:21" ht="66" customHeight="1">
      <c r="A55" s="126"/>
      <c r="B55" s="239" t="s">
        <v>246</v>
      </c>
      <c r="C55" s="238"/>
      <c r="D55" s="238"/>
      <c r="E55" s="238"/>
      <c r="F55" s="238"/>
      <c r="G55" s="238"/>
      <c r="H55" s="238"/>
      <c r="I55" s="238"/>
      <c r="J55" s="173">
        <v>555</v>
      </c>
      <c r="K55" s="174">
        <v>3</v>
      </c>
      <c r="L55" s="174">
        <v>9</v>
      </c>
      <c r="M55" s="188">
        <f>M57</f>
        <v>1001303190</v>
      </c>
      <c r="N55" s="108" t="s">
        <v>122</v>
      </c>
      <c r="O55" s="176"/>
      <c r="P55" s="177">
        <f>P57</f>
        <v>10000</v>
      </c>
      <c r="Q55" s="177">
        <f>Q57</f>
        <v>0</v>
      </c>
      <c r="R55" s="177">
        <f>R57</f>
        <v>0</v>
      </c>
    </row>
    <row r="56" spans="1:21" ht="21.75" customHeight="1">
      <c r="A56" s="126"/>
      <c r="B56" s="238" t="str">
        <f>B51</f>
        <v>Закупка товаров, работ и услуг для обеспечения государственных (муниципальных) нужд</v>
      </c>
      <c r="C56" s="238"/>
      <c r="D56" s="238"/>
      <c r="E56" s="238"/>
      <c r="F56" s="238"/>
      <c r="G56" s="238"/>
      <c r="H56" s="238"/>
      <c r="I56" s="238"/>
      <c r="J56" s="173">
        <v>555</v>
      </c>
      <c r="K56" s="174">
        <v>3</v>
      </c>
      <c r="L56" s="174">
        <v>9</v>
      </c>
      <c r="M56" s="188">
        <f>M57</f>
        <v>1001303190</v>
      </c>
      <c r="N56" s="108">
        <v>200</v>
      </c>
      <c r="O56" s="176"/>
      <c r="P56" s="177">
        <f>P57</f>
        <v>10000</v>
      </c>
      <c r="Q56" s="177">
        <f t="shared" ref="Q56:R56" si="17">Q57</f>
        <v>0</v>
      </c>
      <c r="R56" s="177">
        <f t="shared" si="17"/>
        <v>0</v>
      </c>
    </row>
    <row r="57" spans="1:21" ht="21.75" customHeight="1">
      <c r="A57" s="126"/>
      <c r="B57" s="238" t="s">
        <v>126</v>
      </c>
      <c r="C57" s="238"/>
      <c r="D57" s="238"/>
      <c r="E57" s="238"/>
      <c r="F57" s="238"/>
      <c r="G57" s="238"/>
      <c r="H57" s="238"/>
      <c r="I57" s="238"/>
      <c r="J57" s="173">
        <v>555</v>
      </c>
      <c r="K57" s="174">
        <v>3</v>
      </c>
      <c r="L57" s="174">
        <v>9</v>
      </c>
      <c r="M57" s="188">
        <v>1001303190</v>
      </c>
      <c r="N57" s="108">
        <v>240</v>
      </c>
      <c r="O57" s="176"/>
      <c r="P57" s="177">
        <v>10000</v>
      </c>
      <c r="Q57" s="177">
        <v>0</v>
      </c>
      <c r="R57" s="177">
        <v>0</v>
      </c>
    </row>
    <row r="58" spans="1:21" ht="51" customHeight="1">
      <c r="A58" s="126"/>
      <c r="B58" s="239" t="s">
        <v>247</v>
      </c>
      <c r="C58" s="238"/>
      <c r="D58" s="238"/>
      <c r="E58" s="238"/>
      <c r="F58" s="238"/>
      <c r="G58" s="238"/>
      <c r="H58" s="238"/>
      <c r="I58" s="238"/>
      <c r="J58" s="173">
        <v>555</v>
      </c>
      <c r="K58" s="174">
        <v>3</v>
      </c>
      <c r="L58" s="174">
        <v>9</v>
      </c>
      <c r="M58" s="188">
        <v>1501345870</v>
      </c>
      <c r="N58" s="108" t="s">
        <v>122</v>
      </c>
      <c r="O58" s="176"/>
      <c r="P58" s="177">
        <f>P60</f>
        <v>3000</v>
      </c>
      <c r="Q58" s="177">
        <f>Q60</f>
        <v>0</v>
      </c>
      <c r="R58" s="177">
        <f>R60</f>
        <v>0</v>
      </c>
    </row>
    <row r="59" spans="1:21" ht="21.75" customHeight="1">
      <c r="A59" s="126"/>
      <c r="B59" s="238" t="str">
        <f>B51</f>
        <v>Закупка товаров, работ и услуг для обеспечения государственных (муниципальных) нужд</v>
      </c>
      <c r="C59" s="238"/>
      <c r="D59" s="238"/>
      <c r="E59" s="238"/>
      <c r="F59" s="238"/>
      <c r="G59" s="238"/>
      <c r="H59" s="238"/>
      <c r="I59" s="238"/>
      <c r="J59" s="173">
        <v>555</v>
      </c>
      <c r="K59" s="174">
        <v>3</v>
      </c>
      <c r="L59" s="174">
        <v>9</v>
      </c>
      <c r="M59" s="188">
        <f>M60</f>
        <v>1501345870</v>
      </c>
      <c r="N59" s="108">
        <v>200</v>
      </c>
      <c r="O59" s="176"/>
      <c r="P59" s="177">
        <f>P60</f>
        <v>3000</v>
      </c>
      <c r="Q59" s="177">
        <f t="shared" ref="Q59:R59" si="18">Q60</f>
        <v>0</v>
      </c>
      <c r="R59" s="177">
        <f t="shared" si="18"/>
        <v>0</v>
      </c>
    </row>
    <row r="60" spans="1:21" ht="21.75" customHeight="1">
      <c r="A60" s="126"/>
      <c r="B60" s="238" t="s">
        <v>126</v>
      </c>
      <c r="C60" s="238"/>
      <c r="D60" s="238"/>
      <c r="E60" s="238"/>
      <c r="F60" s="238"/>
      <c r="G60" s="238"/>
      <c r="H60" s="238"/>
      <c r="I60" s="238"/>
      <c r="J60" s="173">
        <v>555</v>
      </c>
      <c r="K60" s="174">
        <v>3</v>
      </c>
      <c r="L60" s="174">
        <v>9</v>
      </c>
      <c r="M60" s="188">
        <f>M58</f>
        <v>1501345870</v>
      </c>
      <c r="N60" s="108">
        <v>240</v>
      </c>
      <c r="O60" s="176"/>
      <c r="P60" s="177">
        <v>3000</v>
      </c>
      <c r="Q60" s="177">
        <v>0</v>
      </c>
      <c r="R60" s="177">
        <v>0</v>
      </c>
    </row>
    <row r="61" spans="1:21" s="119" customFormat="1" ht="12.75" customHeight="1">
      <c r="A61" s="171"/>
      <c r="B61" s="240" t="s">
        <v>39</v>
      </c>
      <c r="C61" s="240"/>
      <c r="D61" s="240"/>
      <c r="E61" s="240"/>
      <c r="F61" s="240"/>
      <c r="G61" s="238"/>
      <c r="H61" s="238"/>
      <c r="I61" s="238"/>
      <c r="J61" s="214">
        <v>555</v>
      </c>
      <c r="K61" s="215">
        <v>3</v>
      </c>
      <c r="L61" s="215">
        <v>10</v>
      </c>
      <c r="M61" s="216" t="s">
        <v>122</v>
      </c>
      <c r="N61" s="217" t="s">
        <v>122</v>
      </c>
      <c r="O61" s="176"/>
      <c r="P61" s="218">
        <f>P62</f>
        <v>53700</v>
      </c>
      <c r="Q61" s="218">
        <f>Q62</f>
        <v>53700</v>
      </c>
      <c r="R61" s="218">
        <f>R62</f>
        <v>53700</v>
      </c>
      <c r="S61" s="120"/>
      <c r="T61" s="120"/>
      <c r="U61" s="120"/>
    </row>
    <row r="62" spans="1:21" ht="12.75" customHeight="1">
      <c r="A62" s="126"/>
      <c r="B62" s="238" t="s">
        <v>133</v>
      </c>
      <c r="C62" s="238"/>
      <c r="D62" s="238"/>
      <c r="E62" s="238"/>
      <c r="F62" s="238"/>
      <c r="G62" s="238"/>
      <c r="H62" s="238"/>
      <c r="I62" s="238"/>
      <c r="J62" s="173">
        <v>555</v>
      </c>
      <c r="K62" s="174">
        <v>3</v>
      </c>
      <c r="L62" s="174">
        <v>10</v>
      </c>
      <c r="M62" s="188" t="s">
        <v>90</v>
      </c>
      <c r="N62" s="108" t="s">
        <v>122</v>
      </c>
      <c r="O62" s="176"/>
      <c r="P62" s="177">
        <f>P64+P66</f>
        <v>53700</v>
      </c>
      <c r="Q62" s="177">
        <f>Q64+Q66</f>
        <v>53700</v>
      </c>
      <c r="R62" s="177">
        <f>R64+R66</f>
        <v>53700</v>
      </c>
    </row>
    <row r="63" spans="1:21" ht="21.75" customHeight="1">
      <c r="A63" s="126"/>
      <c r="B63" s="238" t="str">
        <f>B59</f>
        <v>Закупка товаров, работ и услуг для обеспечения государственных (муниципальных) нужд</v>
      </c>
      <c r="C63" s="238"/>
      <c r="D63" s="238"/>
      <c r="E63" s="238"/>
      <c r="F63" s="238"/>
      <c r="G63" s="238"/>
      <c r="H63" s="238"/>
      <c r="I63" s="238"/>
      <c r="J63" s="173">
        <v>555</v>
      </c>
      <c r="K63" s="174">
        <v>3</v>
      </c>
      <c r="L63" s="174">
        <v>10</v>
      </c>
      <c r="M63" s="188" t="s">
        <v>90</v>
      </c>
      <c r="N63" s="108">
        <v>200</v>
      </c>
      <c r="O63" s="176"/>
      <c r="P63" s="177">
        <f>P64</f>
        <v>33700</v>
      </c>
      <c r="Q63" s="177">
        <f t="shared" ref="Q63:R63" si="19">Q64</f>
        <v>33700</v>
      </c>
      <c r="R63" s="177">
        <f t="shared" si="19"/>
        <v>33700</v>
      </c>
    </row>
    <row r="64" spans="1:21" ht="21.75" customHeight="1">
      <c r="A64" s="126"/>
      <c r="B64" s="238" t="s">
        <v>126</v>
      </c>
      <c r="C64" s="238"/>
      <c r="D64" s="238"/>
      <c r="E64" s="238"/>
      <c r="F64" s="238"/>
      <c r="G64" s="238"/>
      <c r="H64" s="238"/>
      <c r="I64" s="238"/>
      <c r="J64" s="173">
        <v>555</v>
      </c>
      <c r="K64" s="174">
        <v>3</v>
      </c>
      <c r="L64" s="174">
        <v>10</v>
      </c>
      <c r="M64" s="188" t="s">
        <v>90</v>
      </c>
      <c r="N64" s="108">
        <v>240</v>
      </c>
      <c r="O64" s="176"/>
      <c r="P64" s="177">
        <v>33700</v>
      </c>
      <c r="Q64" s="177">
        <v>33700</v>
      </c>
      <c r="R64" s="177">
        <v>33700</v>
      </c>
    </row>
    <row r="65" spans="1:21" ht="12" customHeight="1">
      <c r="A65" s="126"/>
      <c r="B65" s="238" t="str">
        <f>B44</f>
        <v>Иные бюджетные ассигнования</v>
      </c>
      <c r="C65" s="238"/>
      <c r="D65" s="238"/>
      <c r="E65" s="238"/>
      <c r="F65" s="238"/>
      <c r="G65" s="238"/>
      <c r="H65" s="238"/>
      <c r="I65" s="238"/>
      <c r="J65" s="173">
        <v>555</v>
      </c>
      <c r="K65" s="174">
        <v>3</v>
      </c>
      <c r="L65" s="174">
        <v>10</v>
      </c>
      <c r="M65" s="188" t="s">
        <v>90</v>
      </c>
      <c r="N65" s="108">
        <v>800</v>
      </c>
      <c r="O65" s="176"/>
      <c r="P65" s="177">
        <f>P66</f>
        <v>20000</v>
      </c>
      <c r="Q65" s="177">
        <f t="shared" ref="Q65:R65" si="20">Q66</f>
        <v>20000</v>
      </c>
      <c r="R65" s="177">
        <f t="shared" si="20"/>
        <v>20000</v>
      </c>
    </row>
    <row r="66" spans="1:21" ht="12.75" customHeight="1">
      <c r="A66" s="126"/>
      <c r="B66" s="238" t="s">
        <v>33</v>
      </c>
      <c r="C66" s="238"/>
      <c r="D66" s="238"/>
      <c r="E66" s="238"/>
      <c r="F66" s="238"/>
      <c r="G66" s="238"/>
      <c r="H66" s="238"/>
      <c r="I66" s="238"/>
      <c r="J66" s="173">
        <v>555</v>
      </c>
      <c r="K66" s="174">
        <v>3</v>
      </c>
      <c r="L66" s="174">
        <v>10</v>
      </c>
      <c r="M66" s="188" t="s">
        <v>90</v>
      </c>
      <c r="N66" s="108">
        <v>850</v>
      </c>
      <c r="O66" s="176"/>
      <c r="P66" s="177">
        <v>20000</v>
      </c>
      <c r="Q66" s="177">
        <v>20000</v>
      </c>
      <c r="R66" s="177">
        <v>20000</v>
      </c>
    </row>
    <row r="67" spans="1:21" s="120" customFormat="1" ht="12.75" customHeight="1">
      <c r="A67" s="170"/>
      <c r="B67" s="240" t="s">
        <v>134</v>
      </c>
      <c r="C67" s="240"/>
      <c r="D67" s="240"/>
      <c r="E67" s="240"/>
      <c r="F67" s="240"/>
      <c r="G67" s="238"/>
      <c r="H67" s="238"/>
      <c r="I67" s="238"/>
      <c r="J67" s="214">
        <v>555</v>
      </c>
      <c r="K67" s="215">
        <v>4</v>
      </c>
      <c r="L67" s="215">
        <v>0</v>
      </c>
      <c r="M67" s="216" t="s">
        <v>122</v>
      </c>
      <c r="N67" s="217" t="s">
        <v>122</v>
      </c>
      <c r="O67" s="176"/>
      <c r="P67" s="218">
        <f>P68</f>
        <v>521110</v>
      </c>
      <c r="Q67" s="218">
        <f t="shared" ref="Q67:R67" si="21">Q68</f>
        <v>4561760</v>
      </c>
      <c r="R67" s="218">
        <f t="shared" si="21"/>
        <v>601300</v>
      </c>
    </row>
    <row r="68" spans="1:21" s="119" customFormat="1" ht="12.75" customHeight="1">
      <c r="A68" s="171"/>
      <c r="B68" s="240" t="s">
        <v>135</v>
      </c>
      <c r="C68" s="240"/>
      <c r="D68" s="240"/>
      <c r="E68" s="240"/>
      <c r="F68" s="240"/>
      <c r="G68" s="238"/>
      <c r="H68" s="238"/>
      <c r="I68" s="238"/>
      <c r="J68" s="214">
        <v>555</v>
      </c>
      <c r="K68" s="215">
        <v>4</v>
      </c>
      <c r="L68" s="215">
        <v>9</v>
      </c>
      <c r="M68" s="216" t="s">
        <v>122</v>
      </c>
      <c r="N68" s="217" t="s">
        <v>122</v>
      </c>
      <c r="O68" s="176"/>
      <c r="P68" s="218">
        <f>P69+P72</f>
        <v>521110</v>
      </c>
      <c r="Q68" s="218">
        <f>Q69+Q72</f>
        <v>4561760</v>
      </c>
      <c r="R68" s="218">
        <f>R69+R72</f>
        <v>601300</v>
      </c>
    </row>
    <row r="69" spans="1:21" ht="12.75" customHeight="1">
      <c r="A69" s="126"/>
      <c r="B69" s="238" t="s">
        <v>136</v>
      </c>
      <c r="C69" s="238"/>
      <c r="D69" s="238"/>
      <c r="E69" s="238"/>
      <c r="F69" s="238"/>
      <c r="G69" s="238"/>
      <c r="H69" s="238"/>
      <c r="I69" s="238"/>
      <c r="J69" s="173">
        <v>555</v>
      </c>
      <c r="K69" s="174">
        <v>4</v>
      </c>
      <c r="L69" s="174">
        <v>9</v>
      </c>
      <c r="M69" s="188" t="s">
        <v>95</v>
      </c>
      <c r="N69" s="108" t="s">
        <v>122</v>
      </c>
      <c r="O69" s="176"/>
      <c r="P69" s="177">
        <f>P71</f>
        <v>521110</v>
      </c>
      <c r="Q69" s="177">
        <f>Q71</f>
        <v>561760</v>
      </c>
      <c r="R69" s="177">
        <f>R71</f>
        <v>601300</v>
      </c>
    </row>
    <row r="70" spans="1:21" ht="21.75" customHeight="1">
      <c r="A70" s="126"/>
      <c r="B70" s="238" t="str">
        <f>B59</f>
        <v>Закупка товаров, работ и услуг для обеспечения государственных (муниципальных) нужд</v>
      </c>
      <c r="C70" s="238"/>
      <c r="D70" s="238"/>
      <c r="E70" s="238"/>
      <c r="F70" s="238"/>
      <c r="G70" s="238"/>
      <c r="H70" s="238"/>
      <c r="I70" s="238"/>
      <c r="J70" s="173">
        <v>555</v>
      </c>
      <c r="K70" s="174">
        <v>4</v>
      </c>
      <c r="L70" s="174">
        <v>9</v>
      </c>
      <c r="M70" s="188" t="s">
        <v>95</v>
      </c>
      <c r="N70" s="108">
        <v>200</v>
      </c>
      <c r="O70" s="176"/>
      <c r="P70" s="177">
        <f>P71</f>
        <v>521110</v>
      </c>
      <c r="Q70" s="177">
        <f t="shared" ref="Q70:R70" si="22">Q71</f>
        <v>561760</v>
      </c>
      <c r="R70" s="177">
        <f t="shared" si="22"/>
        <v>601300</v>
      </c>
    </row>
    <row r="71" spans="1:21" ht="24" customHeight="1">
      <c r="A71" s="126"/>
      <c r="B71" s="239" t="s">
        <v>126</v>
      </c>
      <c r="C71" s="238"/>
      <c r="D71" s="238"/>
      <c r="E71" s="238"/>
      <c r="F71" s="238"/>
      <c r="G71" s="238"/>
      <c r="H71" s="238"/>
      <c r="I71" s="238"/>
      <c r="J71" s="173">
        <v>555</v>
      </c>
      <c r="K71" s="174">
        <v>4</v>
      </c>
      <c r="L71" s="174">
        <v>9</v>
      </c>
      <c r="M71" s="188" t="s">
        <v>95</v>
      </c>
      <c r="N71" s="108">
        <v>240</v>
      </c>
      <c r="O71" s="176"/>
      <c r="P71" s="177">
        <v>521110</v>
      </c>
      <c r="Q71" s="177">
        <v>561760</v>
      </c>
      <c r="R71" s="177">
        <v>601300</v>
      </c>
    </row>
    <row r="72" spans="1:21" ht="123.75" customHeight="1">
      <c r="A72" s="126"/>
      <c r="B72" s="239" t="s">
        <v>244</v>
      </c>
      <c r="C72" s="238"/>
      <c r="D72" s="238"/>
      <c r="E72" s="238"/>
      <c r="F72" s="238"/>
      <c r="G72" s="238"/>
      <c r="H72" s="238"/>
      <c r="I72" s="238"/>
      <c r="J72" s="173">
        <v>555</v>
      </c>
      <c r="K72" s="174">
        <v>4</v>
      </c>
      <c r="L72" s="174">
        <v>9</v>
      </c>
      <c r="M72" s="188">
        <v>8800070760</v>
      </c>
      <c r="N72" s="108" t="s">
        <v>122</v>
      </c>
      <c r="O72" s="176"/>
      <c r="P72" s="177"/>
      <c r="Q72" s="177">
        <f>Q74</f>
        <v>4000000</v>
      </c>
      <c r="R72" s="177">
        <v>0</v>
      </c>
    </row>
    <row r="73" spans="1:21" ht="21.75" customHeight="1">
      <c r="A73" s="126"/>
      <c r="B73" s="238" t="str">
        <f>B70</f>
        <v>Закупка товаров, работ и услуг для обеспечения государственных (муниципальных) нужд</v>
      </c>
      <c r="C73" s="238"/>
      <c r="D73" s="238"/>
      <c r="E73" s="238"/>
      <c r="F73" s="238"/>
      <c r="G73" s="238"/>
      <c r="H73" s="238"/>
      <c r="I73" s="238"/>
      <c r="J73" s="173">
        <v>555</v>
      </c>
      <c r="K73" s="174">
        <v>4</v>
      </c>
      <c r="L73" s="174">
        <v>9</v>
      </c>
      <c r="M73" s="188">
        <v>8800070760</v>
      </c>
      <c r="N73" s="108">
        <v>200</v>
      </c>
      <c r="O73" s="176"/>
      <c r="P73" s="177">
        <f>P74</f>
        <v>0</v>
      </c>
      <c r="Q73" s="177">
        <f t="shared" ref="Q73:R73" si="23">Q74</f>
        <v>4000000</v>
      </c>
      <c r="R73" s="177">
        <f t="shared" si="23"/>
        <v>0</v>
      </c>
    </row>
    <row r="74" spans="1:21" ht="24" customHeight="1">
      <c r="A74" s="126"/>
      <c r="B74" s="239" t="s">
        <v>126</v>
      </c>
      <c r="C74" s="238"/>
      <c r="D74" s="238"/>
      <c r="E74" s="238"/>
      <c r="F74" s="238"/>
      <c r="G74" s="238"/>
      <c r="H74" s="238"/>
      <c r="I74" s="238"/>
      <c r="J74" s="173">
        <v>555</v>
      </c>
      <c r="K74" s="174">
        <v>4</v>
      </c>
      <c r="L74" s="174">
        <v>9</v>
      </c>
      <c r="M74" s="188">
        <v>8800070760</v>
      </c>
      <c r="N74" s="108">
        <v>240</v>
      </c>
      <c r="O74" s="176"/>
      <c r="P74" s="177"/>
      <c r="Q74" s="177">
        <v>4000000</v>
      </c>
      <c r="R74" s="177">
        <v>0</v>
      </c>
    </row>
    <row r="75" spans="1:21" s="120" customFormat="1" ht="12.75" customHeight="1">
      <c r="A75" s="170"/>
      <c r="B75" s="240" t="s">
        <v>137</v>
      </c>
      <c r="C75" s="240"/>
      <c r="D75" s="240"/>
      <c r="E75" s="240"/>
      <c r="F75" s="240"/>
      <c r="G75" s="238"/>
      <c r="H75" s="238"/>
      <c r="I75" s="238"/>
      <c r="J75" s="214">
        <v>555</v>
      </c>
      <c r="K75" s="215">
        <v>5</v>
      </c>
      <c r="L75" s="215">
        <v>0</v>
      </c>
      <c r="M75" s="216" t="s">
        <v>122</v>
      </c>
      <c r="N75" s="217" t="s">
        <v>122</v>
      </c>
      <c r="O75" s="176"/>
      <c r="P75" s="218">
        <f>P76</f>
        <v>473220</v>
      </c>
      <c r="Q75" s="218">
        <f>Q76</f>
        <v>135000</v>
      </c>
      <c r="R75" s="218">
        <f>R76</f>
        <v>100000</v>
      </c>
    </row>
    <row r="76" spans="1:21" s="119" customFormat="1" ht="12.75" customHeight="1">
      <c r="A76" s="171"/>
      <c r="B76" s="240" t="s">
        <v>35</v>
      </c>
      <c r="C76" s="240"/>
      <c r="D76" s="240"/>
      <c r="E76" s="240"/>
      <c r="F76" s="240"/>
      <c r="G76" s="238"/>
      <c r="H76" s="238"/>
      <c r="I76" s="238"/>
      <c r="J76" s="214">
        <v>555</v>
      </c>
      <c r="K76" s="215">
        <v>5</v>
      </c>
      <c r="L76" s="215">
        <v>3</v>
      </c>
      <c r="M76" s="216" t="s">
        <v>122</v>
      </c>
      <c r="N76" s="217" t="s">
        <v>122</v>
      </c>
      <c r="O76" s="176"/>
      <c r="P76" s="218">
        <f>P77+P80+P83+P86</f>
        <v>473220</v>
      </c>
      <c r="Q76" s="218">
        <f>Q77+Q80+Q83+Q86</f>
        <v>135000</v>
      </c>
      <c r="R76" s="218">
        <f>R77+R80+R83+R86</f>
        <v>100000</v>
      </c>
      <c r="S76" s="153"/>
      <c r="T76" s="153"/>
      <c r="U76" s="153"/>
    </row>
    <row r="77" spans="1:21" ht="12.75" customHeight="1">
      <c r="A77" s="126"/>
      <c r="B77" s="238" t="s">
        <v>35</v>
      </c>
      <c r="C77" s="238"/>
      <c r="D77" s="238"/>
      <c r="E77" s="238"/>
      <c r="F77" s="238"/>
      <c r="G77" s="238"/>
      <c r="H77" s="238"/>
      <c r="I77" s="238"/>
      <c r="J77" s="173">
        <v>555</v>
      </c>
      <c r="K77" s="174">
        <v>5</v>
      </c>
      <c r="L77" s="174">
        <v>3</v>
      </c>
      <c r="M77" s="188" t="s">
        <v>96</v>
      </c>
      <c r="N77" s="108" t="s">
        <v>122</v>
      </c>
      <c r="O77" s="176"/>
      <c r="P77" s="177">
        <f>P79</f>
        <v>408820</v>
      </c>
      <c r="Q77" s="177">
        <f>Q79</f>
        <v>100000</v>
      </c>
      <c r="R77" s="177">
        <f>R79</f>
        <v>100000</v>
      </c>
    </row>
    <row r="78" spans="1:21" ht="21.75" customHeight="1">
      <c r="A78" s="126"/>
      <c r="B78" s="238" t="str">
        <f>B73</f>
        <v>Закупка товаров, работ и услуг для обеспечения государственных (муниципальных) нужд</v>
      </c>
      <c r="C78" s="238"/>
      <c r="D78" s="238"/>
      <c r="E78" s="238"/>
      <c r="F78" s="238"/>
      <c r="G78" s="238"/>
      <c r="H78" s="238"/>
      <c r="I78" s="238"/>
      <c r="J78" s="173">
        <v>555</v>
      </c>
      <c r="K78" s="174">
        <v>5</v>
      </c>
      <c r="L78" s="174">
        <v>3</v>
      </c>
      <c r="M78" s="188" t="s">
        <v>96</v>
      </c>
      <c r="N78" s="108">
        <v>200</v>
      </c>
      <c r="O78" s="176"/>
      <c r="P78" s="177">
        <f>P79</f>
        <v>408820</v>
      </c>
      <c r="Q78" s="177">
        <f t="shared" ref="Q78:R78" si="24">Q79</f>
        <v>100000</v>
      </c>
      <c r="R78" s="177">
        <f t="shared" si="24"/>
        <v>100000</v>
      </c>
    </row>
    <row r="79" spans="1:21" ht="21.75" customHeight="1">
      <c r="A79" s="126"/>
      <c r="B79" s="238" t="s">
        <v>126</v>
      </c>
      <c r="C79" s="238"/>
      <c r="D79" s="238"/>
      <c r="E79" s="238"/>
      <c r="F79" s="238"/>
      <c r="G79" s="238"/>
      <c r="H79" s="238"/>
      <c r="I79" s="238"/>
      <c r="J79" s="173">
        <v>555</v>
      </c>
      <c r="K79" s="174">
        <v>5</v>
      </c>
      <c r="L79" s="174">
        <v>3</v>
      </c>
      <c r="M79" s="188" t="s">
        <v>96</v>
      </c>
      <c r="N79" s="108">
        <v>240</v>
      </c>
      <c r="O79" s="176"/>
      <c r="P79" s="177">
        <f>443820-35000</f>
        <v>408820</v>
      </c>
      <c r="Q79" s="177">
        <f>135000-35000</f>
        <v>100000</v>
      </c>
      <c r="R79" s="177">
        <v>100000</v>
      </c>
    </row>
    <row r="80" spans="1:21" ht="12.75" customHeight="1">
      <c r="A80" s="126"/>
      <c r="B80" s="238" t="s">
        <v>138</v>
      </c>
      <c r="C80" s="238"/>
      <c r="D80" s="238"/>
      <c r="E80" s="238"/>
      <c r="F80" s="238"/>
      <c r="G80" s="238"/>
      <c r="H80" s="238"/>
      <c r="I80" s="238"/>
      <c r="J80" s="173">
        <v>555</v>
      </c>
      <c r="K80" s="174">
        <v>5</v>
      </c>
      <c r="L80" s="174">
        <v>3</v>
      </c>
      <c r="M80" s="188" t="s">
        <v>97</v>
      </c>
      <c r="N80" s="108" t="s">
        <v>122</v>
      </c>
      <c r="O80" s="176"/>
      <c r="P80" s="177">
        <f>P82</f>
        <v>19400</v>
      </c>
      <c r="Q80" s="177">
        <f>Q82</f>
        <v>0</v>
      </c>
      <c r="R80" s="177">
        <f>R82</f>
        <v>0</v>
      </c>
    </row>
    <row r="81" spans="1:20" ht="21.75" customHeight="1">
      <c r="A81" s="126"/>
      <c r="B81" s="238" t="str">
        <f>B78</f>
        <v>Закупка товаров, работ и услуг для обеспечения государственных (муниципальных) нужд</v>
      </c>
      <c r="C81" s="238"/>
      <c r="D81" s="238"/>
      <c r="E81" s="238"/>
      <c r="F81" s="238"/>
      <c r="G81" s="238"/>
      <c r="H81" s="238"/>
      <c r="I81" s="238"/>
      <c r="J81" s="173">
        <v>555</v>
      </c>
      <c r="K81" s="174">
        <v>5</v>
      </c>
      <c r="L81" s="174">
        <v>3</v>
      </c>
      <c r="M81" s="188" t="s">
        <v>97</v>
      </c>
      <c r="N81" s="108">
        <v>200</v>
      </c>
      <c r="O81" s="176"/>
      <c r="P81" s="177">
        <f>P82</f>
        <v>19400</v>
      </c>
      <c r="Q81" s="177">
        <f t="shared" ref="Q81:R81" si="25">Q82</f>
        <v>0</v>
      </c>
      <c r="R81" s="177">
        <f t="shared" si="25"/>
        <v>0</v>
      </c>
    </row>
    <row r="82" spans="1:20" ht="21.75" customHeight="1">
      <c r="A82" s="126"/>
      <c r="B82" s="238" t="s">
        <v>126</v>
      </c>
      <c r="C82" s="238"/>
      <c r="D82" s="238"/>
      <c r="E82" s="238"/>
      <c r="F82" s="238"/>
      <c r="G82" s="238"/>
      <c r="H82" s="238"/>
      <c r="I82" s="238"/>
      <c r="J82" s="173">
        <v>555</v>
      </c>
      <c r="K82" s="174">
        <v>5</v>
      </c>
      <c r="L82" s="174">
        <v>3</v>
      </c>
      <c r="M82" s="188" t="s">
        <v>97</v>
      </c>
      <c r="N82" s="108">
        <v>240</v>
      </c>
      <c r="O82" s="176"/>
      <c r="P82" s="177">
        <v>19400</v>
      </c>
      <c r="Q82" s="177">
        <v>0</v>
      </c>
      <c r="R82" s="177">
        <v>0</v>
      </c>
    </row>
    <row r="83" spans="1:20" s="213" customFormat="1" ht="44.25" customHeight="1">
      <c r="A83" s="212"/>
      <c r="B83" s="239" t="s">
        <v>245</v>
      </c>
      <c r="C83" s="238"/>
      <c r="D83" s="238"/>
      <c r="E83" s="238"/>
      <c r="F83" s="238"/>
      <c r="G83" s="238"/>
      <c r="H83" s="238"/>
      <c r="I83" s="238"/>
      <c r="J83" s="173">
        <v>555</v>
      </c>
      <c r="K83" s="174">
        <v>5</v>
      </c>
      <c r="L83" s="174">
        <v>3</v>
      </c>
      <c r="M83" s="188">
        <f>M85</f>
        <v>1701360050</v>
      </c>
      <c r="N83" s="108" t="s">
        <v>122</v>
      </c>
      <c r="O83" s="176"/>
      <c r="P83" s="177">
        <f>P85</f>
        <v>10000</v>
      </c>
      <c r="Q83" s="177">
        <f>Q85</f>
        <v>0</v>
      </c>
      <c r="R83" s="177">
        <f>R85</f>
        <v>0</v>
      </c>
    </row>
    <row r="84" spans="1:20" s="213" customFormat="1" ht="21.75" customHeight="1">
      <c r="A84" s="212"/>
      <c r="B84" s="238" t="str">
        <f>B81</f>
        <v>Закупка товаров, работ и услуг для обеспечения государственных (муниципальных) нужд</v>
      </c>
      <c r="C84" s="238"/>
      <c r="D84" s="238"/>
      <c r="E84" s="238"/>
      <c r="F84" s="238"/>
      <c r="G84" s="238"/>
      <c r="H84" s="238"/>
      <c r="I84" s="238"/>
      <c r="J84" s="173">
        <v>555</v>
      </c>
      <c r="K84" s="174">
        <v>5</v>
      </c>
      <c r="L84" s="174">
        <v>3</v>
      </c>
      <c r="M84" s="188">
        <f>M85</f>
        <v>1701360050</v>
      </c>
      <c r="N84" s="108">
        <v>200</v>
      </c>
      <c r="O84" s="176"/>
      <c r="P84" s="177">
        <f>P85</f>
        <v>10000</v>
      </c>
      <c r="Q84" s="177">
        <f t="shared" ref="Q84:R84" si="26">Q85</f>
        <v>0</v>
      </c>
      <c r="R84" s="177">
        <f t="shared" si="26"/>
        <v>0</v>
      </c>
    </row>
    <row r="85" spans="1:20" s="213" customFormat="1" ht="21.75" customHeight="1">
      <c r="A85" s="212"/>
      <c r="B85" s="238" t="s">
        <v>126</v>
      </c>
      <c r="C85" s="238"/>
      <c r="D85" s="238"/>
      <c r="E85" s="238"/>
      <c r="F85" s="238"/>
      <c r="G85" s="238"/>
      <c r="H85" s="238"/>
      <c r="I85" s="238"/>
      <c r="J85" s="173">
        <v>555</v>
      </c>
      <c r="K85" s="174">
        <v>5</v>
      </c>
      <c r="L85" s="174">
        <v>3</v>
      </c>
      <c r="M85" s="188">
        <v>1701360050</v>
      </c>
      <c r="N85" s="108">
        <v>240</v>
      </c>
      <c r="O85" s="176"/>
      <c r="P85" s="177">
        <v>10000</v>
      </c>
      <c r="Q85" s="177">
        <v>0</v>
      </c>
      <c r="R85" s="177">
        <v>0</v>
      </c>
    </row>
    <row r="86" spans="1:20" ht="66.75" customHeight="1">
      <c r="A86" s="126"/>
      <c r="B86" s="239" t="s">
        <v>249</v>
      </c>
      <c r="C86" s="238"/>
      <c r="D86" s="238"/>
      <c r="E86" s="238"/>
      <c r="F86" s="238"/>
      <c r="G86" s="238"/>
      <c r="H86" s="238"/>
      <c r="I86" s="238"/>
      <c r="J86" s="173">
        <v>555</v>
      </c>
      <c r="K86" s="174">
        <v>5</v>
      </c>
      <c r="L86" s="174">
        <v>3</v>
      </c>
      <c r="M86" s="188">
        <f>M88</f>
        <v>1801360010</v>
      </c>
      <c r="N86" s="108" t="s">
        <v>122</v>
      </c>
      <c r="O86" s="176"/>
      <c r="P86" s="177">
        <f>P88</f>
        <v>35000</v>
      </c>
      <c r="Q86" s="177">
        <f>Q88</f>
        <v>35000</v>
      </c>
      <c r="R86" s="177">
        <f>R88</f>
        <v>0</v>
      </c>
    </row>
    <row r="87" spans="1:20" ht="21.75" customHeight="1">
      <c r="A87" s="126"/>
      <c r="B87" s="238" t="str">
        <f>B84</f>
        <v>Закупка товаров, работ и услуг для обеспечения государственных (муниципальных) нужд</v>
      </c>
      <c r="C87" s="238"/>
      <c r="D87" s="238"/>
      <c r="E87" s="238"/>
      <c r="F87" s="238"/>
      <c r="G87" s="238"/>
      <c r="H87" s="238"/>
      <c r="I87" s="238"/>
      <c r="J87" s="173">
        <v>555</v>
      </c>
      <c r="K87" s="174">
        <v>5</v>
      </c>
      <c r="L87" s="174">
        <v>3</v>
      </c>
      <c r="M87" s="188">
        <f>M88</f>
        <v>1801360010</v>
      </c>
      <c r="N87" s="108">
        <v>200</v>
      </c>
      <c r="O87" s="176"/>
      <c r="P87" s="177">
        <f>P88</f>
        <v>35000</v>
      </c>
      <c r="Q87" s="177">
        <f t="shared" ref="Q87:R87" si="27">Q88</f>
        <v>35000</v>
      </c>
      <c r="R87" s="177">
        <f t="shared" si="27"/>
        <v>0</v>
      </c>
    </row>
    <row r="88" spans="1:20" ht="21.75" customHeight="1">
      <c r="A88" s="126"/>
      <c r="B88" s="238" t="s">
        <v>126</v>
      </c>
      <c r="C88" s="238"/>
      <c r="D88" s="238"/>
      <c r="E88" s="238"/>
      <c r="F88" s="238"/>
      <c r="G88" s="238"/>
      <c r="H88" s="238"/>
      <c r="I88" s="238"/>
      <c r="J88" s="173">
        <v>555</v>
      </c>
      <c r="K88" s="174">
        <v>5</v>
      </c>
      <c r="L88" s="174">
        <v>3</v>
      </c>
      <c r="M88" s="188">
        <v>1801360010</v>
      </c>
      <c r="N88" s="108">
        <v>240</v>
      </c>
      <c r="O88" s="176"/>
      <c r="P88" s="177">
        <v>35000</v>
      </c>
      <c r="Q88" s="177">
        <v>35000</v>
      </c>
      <c r="R88" s="177">
        <v>0</v>
      </c>
    </row>
    <row r="89" spans="1:20" s="120" customFormat="1" ht="12.75" customHeight="1">
      <c r="A89" s="170"/>
      <c r="B89" s="240" t="s">
        <v>141</v>
      </c>
      <c r="C89" s="240"/>
      <c r="D89" s="240"/>
      <c r="E89" s="240"/>
      <c r="F89" s="240"/>
      <c r="G89" s="238"/>
      <c r="H89" s="238"/>
      <c r="I89" s="238"/>
      <c r="J89" s="214">
        <v>555</v>
      </c>
      <c r="K89" s="215">
        <v>8</v>
      </c>
      <c r="L89" s="215">
        <v>0</v>
      </c>
      <c r="M89" s="216" t="s">
        <v>122</v>
      </c>
      <c r="N89" s="217" t="s">
        <v>122</v>
      </c>
      <c r="O89" s="176"/>
      <c r="P89" s="218">
        <f>P90</f>
        <v>1973500</v>
      </c>
      <c r="Q89" s="218">
        <f>Q90</f>
        <v>946653.5</v>
      </c>
      <c r="R89" s="218">
        <f>R90</f>
        <v>1056855</v>
      </c>
    </row>
    <row r="90" spans="1:20" s="119" customFormat="1" ht="12.75" customHeight="1">
      <c r="A90" s="171"/>
      <c r="B90" s="240" t="s">
        <v>142</v>
      </c>
      <c r="C90" s="240"/>
      <c r="D90" s="240"/>
      <c r="E90" s="240"/>
      <c r="F90" s="240"/>
      <c r="G90" s="238"/>
      <c r="H90" s="238"/>
      <c r="I90" s="238"/>
      <c r="J90" s="214">
        <v>555</v>
      </c>
      <c r="K90" s="215">
        <v>8</v>
      </c>
      <c r="L90" s="215">
        <v>1</v>
      </c>
      <c r="M90" s="216" t="s">
        <v>122</v>
      </c>
      <c r="N90" s="217" t="s">
        <v>122</v>
      </c>
      <c r="O90" s="176"/>
      <c r="P90" s="218">
        <f>P91+P98+P101</f>
        <v>1973500</v>
      </c>
      <c r="Q90" s="218">
        <f>Q91+Q98</f>
        <v>946653.5</v>
      </c>
      <c r="R90" s="218">
        <f>R91+R98</f>
        <v>1056855</v>
      </c>
      <c r="T90" s="155"/>
    </row>
    <row r="91" spans="1:20" ht="21.75" customHeight="1">
      <c r="A91" s="126"/>
      <c r="B91" s="238" t="s">
        <v>144</v>
      </c>
      <c r="C91" s="238"/>
      <c r="D91" s="238"/>
      <c r="E91" s="238"/>
      <c r="F91" s="238"/>
      <c r="G91" s="238"/>
      <c r="H91" s="238"/>
      <c r="I91" s="238"/>
      <c r="J91" s="173">
        <v>555</v>
      </c>
      <c r="K91" s="174">
        <v>8</v>
      </c>
      <c r="L91" s="174">
        <v>1</v>
      </c>
      <c r="M91" s="188" t="s">
        <v>99</v>
      </c>
      <c r="N91" s="108" t="s">
        <v>122</v>
      </c>
      <c r="O91" s="176"/>
      <c r="P91" s="177">
        <f>P93+P95+P97</f>
        <v>845220</v>
      </c>
      <c r="Q91" s="177">
        <f>Q93+Q95+Q97</f>
        <v>946653.5</v>
      </c>
      <c r="R91" s="177">
        <f>R93+R95+R97</f>
        <v>1056855</v>
      </c>
    </row>
    <row r="92" spans="1:20" ht="57.75" customHeight="1">
      <c r="A92" s="126"/>
      <c r="B92" s="238" t="str">
        <f>B49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92" s="238"/>
      <c r="D92" s="238"/>
      <c r="E92" s="238"/>
      <c r="F92" s="238"/>
      <c r="G92" s="238"/>
      <c r="H92" s="238"/>
      <c r="I92" s="238"/>
      <c r="J92" s="173">
        <v>555</v>
      </c>
      <c r="K92" s="174">
        <v>8</v>
      </c>
      <c r="L92" s="174">
        <v>1</v>
      </c>
      <c r="M92" s="188" t="s">
        <v>99</v>
      </c>
      <c r="N92" s="108">
        <v>100</v>
      </c>
      <c r="O92" s="176"/>
      <c r="P92" s="177">
        <f>P93</f>
        <v>379120</v>
      </c>
      <c r="Q92" s="177">
        <f t="shared" ref="Q92:R92" si="28">Q93</f>
        <v>651000</v>
      </c>
      <c r="R92" s="177">
        <f t="shared" si="28"/>
        <v>651000</v>
      </c>
    </row>
    <row r="93" spans="1:20" ht="12.75" customHeight="1">
      <c r="A93" s="126"/>
      <c r="B93" s="238" t="s">
        <v>143</v>
      </c>
      <c r="C93" s="238"/>
      <c r="D93" s="238"/>
      <c r="E93" s="238"/>
      <c r="F93" s="238"/>
      <c r="G93" s="238"/>
      <c r="H93" s="238"/>
      <c r="I93" s="238"/>
      <c r="J93" s="173">
        <v>555</v>
      </c>
      <c r="K93" s="174">
        <v>8</v>
      </c>
      <c r="L93" s="174">
        <v>1</v>
      </c>
      <c r="M93" s="188" t="s">
        <v>99</v>
      </c>
      <c r="N93" s="108">
        <v>110</v>
      </c>
      <c r="O93" s="176"/>
      <c r="P93" s="177">
        <v>379120</v>
      </c>
      <c r="Q93" s="177">
        <v>651000</v>
      </c>
      <c r="R93" s="177">
        <v>651000</v>
      </c>
    </row>
    <row r="94" spans="1:20" ht="21.75" customHeight="1">
      <c r="A94" s="126"/>
      <c r="B94" s="238" t="str">
        <f>B87</f>
        <v>Закупка товаров, работ и услуг для обеспечения государственных (муниципальных) нужд</v>
      </c>
      <c r="C94" s="238"/>
      <c r="D94" s="238"/>
      <c r="E94" s="238"/>
      <c r="F94" s="238"/>
      <c r="G94" s="238"/>
      <c r="H94" s="238"/>
      <c r="I94" s="238"/>
      <c r="J94" s="173">
        <v>555</v>
      </c>
      <c r="K94" s="174">
        <v>8</v>
      </c>
      <c r="L94" s="174">
        <v>1</v>
      </c>
      <c r="M94" s="188" t="s">
        <v>99</v>
      </c>
      <c r="N94" s="108">
        <v>200</v>
      </c>
      <c r="O94" s="176"/>
      <c r="P94" s="177">
        <f>P95</f>
        <v>465100</v>
      </c>
      <c r="Q94" s="177">
        <f t="shared" ref="Q94:R94" si="29">Q95</f>
        <v>294653.5</v>
      </c>
      <c r="R94" s="177">
        <f t="shared" si="29"/>
        <v>404855</v>
      </c>
    </row>
    <row r="95" spans="1:20" ht="21.75" customHeight="1">
      <c r="A95" s="126"/>
      <c r="B95" s="238" t="s">
        <v>126</v>
      </c>
      <c r="C95" s="238"/>
      <c r="D95" s="238"/>
      <c r="E95" s="238"/>
      <c r="F95" s="238"/>
      <c r="G95" s="238"/>
      <c r="H95" s="238"/>
      <c r="I95" s="238"/>
      <c r="J95" s="173">
        <v>555</v>
      </c>
      <c r="K95" s="174">
        <v>8</v>
      </c>
      <c r="L95" s="174">
        <v>1</v>
      </c>
      <c r="M95" s="188" t="s">
        <v>99</v>
      </c>
      <c r="N95" s="108">
        <v>240</v>
      </c>
      <c r="O95" s="176"/>
      <c r="P95" s="177">
        <v>465100</v>
      </c>
      <c r="Q95" s="177">
        <v>294653.5</v>
      </c>
      <c r="R95" s="177">
        <v>404855</v>
      </c>
    </row>
    <row r="96" spans="1:20" ht="12" customHeight="1">
      <c r="A96" s="126"/>
      <c r="B96" s="238" t="str">
        <f>B65</f>
        <v>Иные бюджетные ассигнования</v>
      </c>
      <c r="C96" s="238"/>
      <c r="D96" s="238"/>
      <c r="E96" s="238"/>
      <c r="F96" s="238"/>
      <c r="G96" s="238"/>
      <c r="H96" s="238"/>
      <c r="I96" s="238"/>
      <c r="J96" s="173">
        <v>555</v>
      </c>
      <c r="K96" s="174">
        <v>8</v>
      </c>
      <c r="L96" s="174">
        <v>1</v>
      </c>
      <c r="M96" s="188" t="s">
        <v>99</v>
      </c>
      <c r="N96" s="108">
        <v>800</v>
      </c>
      <c r="O96" s="176"/>
      <c r="P96" s="177">
        <f>P97</f>
        <v>1000</v>
      </c>
      <c r="Q96" s="177">
        <f t="shared" ref="Q96:R96" si="30">Q97</f>
        <v>1000</v>
      </c>
      <c r="R96" s="177">
        <f t="shared" si="30"/>
        <v>1000</v>
      </c>
    </row>
    <row r="97" spans="1:18" ht="12.75" customHeight="1">
      <c r="A97" s="126"/>
      <c r="B97" s="238" t="s">
        <v>33</v>
      </c>
      <c r="C97" s="238"/>
      <c r="D97" s="238"/>
      <c r="E97" s="238"/>
      <c r="F97" s="238"/>
      <c r="G97" s="238"/>
      <c r="H97" s="238"/>
      <c r="I97" s="238"/>
      <c r="J97" s="173">
        <v>555</v>
      </c>
      <c r="K97" s="174">
        <v>8</v>
      </c>
      <c r="L97" s="174">
        <v>1</v>
      </c>
      <c r="M97" s="188" t="s">
        <v>99</v>
      </c>
      <c r="N97" s="108">
        <v>850</v>
      </c>
      <c r="O97" s="176"/>
      <c r="P97" s="177">
        <v>1000</v>
      </c>
      <c r="Q97" s="177">
        <v>1000</v>
      </c>
      <c r="R97" s="177">
        <v>1000</v>
      </c>
    </row>
    <row r="98" spans="1:18" ht="12.75" customHeight="1">
      <c r="A98" s="126"/>
      <c r="B98" s="238" t="s">
        <v>145</v>
      </c>
      <c r="C98" s="238"/>
      <c r="D98" s="238"/>
      <c r="E98" s="238"/>
      <c r="F98" s="238"/>
      <c r="G98" s="238"/>
      <c r="H98" s="238"/>
      <c r="I98" s="238"/>
      <c r="J98" s="173">
        <v>555</v>
      </c>
      <c r="K98" s="174">
        <v>8</v>
      </c>
      <c r="L98" s="174">
        <v>1</v>
      </c>
      <c r="M98" s="188" t="s">
        <v>146</v>
      </c>
      <c r="N98" s="108" t="s">
        <v>122</v>
      </c>
      <c r="O98" s="176"/>
      <c r="P98" s="177">
        <f>P100</f>
        <v>30000</v>
      </c>
      <c r="Q98" s="177">
        <f>Q100</f>
        <v>0</v>
      </c>
      <c r="R98" s="177">
        <f>R100</f>
        <v>0</v>
      </c>
    </row>
    <row r="99" spans="1:18" ht="21.75" customHeight="1">
      <c r="A99" s="126"/>
      <c r="B99" s="238" t="str">
        <f>B87</f>
        <v>Закупка товаров, работ и услуг для обеспечения государственных (муниципальных) нужд</v>
      </c>
      <c r="C99" s="238"/>
      <c r="D99" s="238"/>
      <c r="E99" s="238"/>
      <c r="F99" s="238"/>
      <c r="G99" s="238"/>
      <c r="H99" s="238"/>
      <c r="I99" s="238"/>
      <c r="J99" s="173">
        <v>555</v>
      </c>
      <c r="K99" s="174">
        <v>8</v>
      </c>
      <c r="L99" s="174">
        <v>1</v>
      </c>
      <c r="M99" s="188" t="s">
        <v>146</v>
      </c>
      <c r="N99" s="108">
        <v>200</v>
      </c>
      <c r="O99" s="176"/>
      <c r="P99" s="177">
        <f>P100</f>
        <v>30000</v>
      </c>
      <c r="Q99" s="177">
        <f t="shared" ref="Q99:R99" si="31">Q100</f>
        <v>0</v>
      </c>
      <c r="R99" s="177">
        <f t="shared" si="31"/>
        <v>0</v>
      </c>
    </row>
    <row r="100" spans="1:18" ht="21.75" customHeight="1">
      <c r="A100" s="126"/>
      <c r="B100" s="238" t="s">
        <v>126</v>
      </c>
      <c r="C100" s="238"/>
      <c r="D100" s="238"/>
      <c r="E100" s="238"/>
      <c r="F100" s="238"/>
      <c r="G100" s="238"/>
      <c r="H100" s="238"/>
      <c r="I100" s="238"/>
      <c r="J100" s="173">
        <v>555</v>
      </c>
      <c r="K100" s="174">
        <v>8</v>
      </c>
      <c r="L100" s="174">
        <v>1</v>
      </c>
      <c r="M100" s="188" t="s">
        <v>146</v>
      </c>
      <c r="N100" s="108">
        <v>240</v>
      </c>
      <c r="O100" s="176"/>
      <c r="P100" s="177">
        <v>30000</v>
      </c>
      <c r="Q100" s="177">
        <v>0</v>
      </c>
      <c r="R100" s="177">
        <v>0</v>
      </c>
    </row>
    <row r="101" spans="1:18" ht="43.5" customHeight="1">
      <c r="A101" s="126"/>
      <c r="B101" s="239" t="s">
        <v>248</v>
      </c>
      <c r="C101" s="238"/>
      <c r="D101" s="238"/>
      <c r="E101" s="238"/>
      <c r="F101" s="238"/>
      <c r="G101" s="238"/>
      <c r="H101" s="238"/>
      <c r="I101" s="238"/>
      <c r="J101" s="173">
        <v>555</v>
      </c>
      <c r="K101" s="174">
        <v>8</v>
      </c>
      <c r="L101" s="174">
        <v>1</v>
      </c>
      <c r="M101" s="188">
        <v>8800070510</v>
      </c>
      <c r="N101" s="108" t="s">
        <v>122</v>
      </c>
      <c r="O101" s="176"/>
      <c r="P101" s="177">
        <f>P103</f>
        <v>1098280</v>
      </c>
      <c r="Q101" s="177">
        <f>Q103+Q104+Q105</f>
        <v>0</v>
      </c>
      <c r="R101" s="177">
        <f>R103+R104+R105</f>
        <v>0</v>
      </c>
    </row>
    <row r="102" spans="1:18" ht="57.75" customHeight="1">
      <c r="A102" s="126"/>
      <c r="B102" s="238" t="str">
        <f>B92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C102" s="238"/>
      <c r="D102" s="238"/>
      <c r="E102" s="238"/>
      <c r="F102" s="238"/>
      <c r="G102" s="238"/>
      <c r="H102" s="238"/>
      <c r="I102" s="238"/>
      <c r="J102" s="173">
        <v>555</v>
      </c>
      <c r="K102" s="174">
        <v>8</v>
      </c>
      <c r="L102" s="174">
        <v>1</v>
      </c>
      <c r="M102" s="188">
        <v>8800070510</v>
      </c>
      <c r="N102" s="108">
        <v>100</v>
      </c>
      <c r="O102" s="176"/>
      <c r="P102" s="177">
        <f>P103</f>
        <v>1098280</v>
      </c>
      <c r="Q102" s="177">
        <f t="shared" ref="Q102:R102" si="32">Q103</f>
        <v>0</v>
      </c>
      <c r="R102" s="177">
        <f t="shared" si="32"/>
        <v>0</v>
      </c>
    </row>
    <row r="103" spans="1:18" ht="17.25" customHeight="1">
      <c r="A103" s="126"/>
      <c r="B103" s="238" t="s">
        <v>143</v>
      </c>
      <c r="C103" s="238"/>
      <c r="D103" s="238"/>
      <c r="E103" s="238"/>
      <c r="F103" s="238"/>
      <c r="G103" s="238"/>
      <c r="H103" s="238"/>
      <c r="I103" s="238"/>
      <c r="J103" s="173">
        <v>555</v>
      </c>
      <c r="K103" s="174">
        <v>8</v>
      </c>
      <c r="L103" s="174">
        <v>1</v>
      </c>
      <c r="M103" s="188">
        <v>8800070510</v>
      </c>
      <c r="N103" s="108">
        <v>110</v>
      </c>
      <c r="O103" s="176"/>
      <c r="P103" s="177">
        <v>1098280</v>
      </c>
      <c r="Q103" s="177">
        <v>0</v>
      </c>
      <c r="R103" s="177">
        <v>0</v>
      </c>
    </row>
    <row r="104" spans="1:18" s="120" customFormat="1" ht="12.75" customHeight="1">
      <c r="A104" s="170"/>
      <c r="B104" s="240" t="s">
        <v>147</v>
      </c>
      <c r="C104" s="240"/>
      <c r="D104" s="240"/>
      <c r="E104" s="240"/>
      <c r="F104" s="240"/>
      <c r="G104" s="238"/>
      <c r="H104" s="238"/>
      <c r="I104" s="238"/>
      <c r="J104" s="214">
        <v>555</v>
      </c>
      <c r="K104" s="215">
        <v>11</v>
      </c>
      <c r="L104" s="215">
        <v>0</v>
      </c>
      <c r="M104" s="216" t="s">
        <v>122</v>
      </c>
      <c r="N104" s="217" t="s">
        <v>122</v>
      </c>
      <c r="O104" s="176"/>
      <c r="P104" s="218">
        <f>P105</f>
        <v>15000</v>
      </c>
      <c r="Q104" s="218">
        <f t="shared" ref="Q104:R105" si="33">Q105</f>
        <v>0</v>
      </c>
      <c r="R104" s="218">
        <f t="shared" si="33"/>
        <v>0</v>
      </c>
    </row>
    <row r="105" spans="1:18" ht="12.75" customHeight="1">
      <c r="A105" s="126"/>
      <c r="B105" s="240" t="s">
        <v>148</v>
      </c>
      <c r="C105" s="240"/>
      <c r="D105" s="240"/>
      <c r="E105" s="240"/>
      <c r="F105" s="240"/>
      <c r="G105" s="238"/>
      <c r="H105" s="238"/>
      <c r="I105" s="238"/>
      <c r="J105" s="214">
        <v>555</v>
      </c>
      <c r="K105" s="215">
        <v>11</v>
      </c>
      <c r="L105" s="215">
        <v>1</v>
      </c>
      <c r="M105" s="216" t="s">
        <v>122</v>
      </c>
      <c r="N105" s="217" t="s">
        <v>122</v>
      </c>
      <c r="O105" s="176"/>
      <c r="P105" s="218">
        <f>P106</f>
        <v>15000</v>
      </c>
      <c r="Q105" s="218">
        <f t="shared" si="33"/>
        <v>0</v>
      </c>
      <c r="R105" s="218">
        <f t="shared" si="33"/>
        <v>0</v>
      </c>
    </row>
    <row r="106" spans="1:18" ht="21.75" customHeight="1">
      <c r="A106" s="126"/>
      <c r="B106" s="238" t="s">
        <v>149</v>
      </c>
      <c r="C106" s="238"/>
      <c r="D106" s="238"/>
      <c r="E106" s="238"/>
      <c r="F106" s="238"/>
      <c r="G106" s="238"/>
      <c r="H106" s="238"/>
      <c r="I106" s="238"/>
      <c r="J106" s="173">
        <v>555</v>
      </c>
      <c r="K106" s="174">
        <v>11</v>
      </c>
      <c r="L106" s="174">
        <v>1</v>
      </c>
      <c r="M106" s="188" t="s">
        <v>98</v>
      </c>
      <c r="N106" s="108" t="s">
        <v>122</v>
      </c>
      <c r="O106" s="176"/>
      <c r="P106" s="177">
        <f>P108</f>
        <v>15000</v>
      </c>
      <c r="Q106" s="177">
        <f>Q108</f>
        <v>0</v>
      </c>
      <c r="R106" s="177">
        <f>R108</f>
        <v>0</v>
      </c>
    </row>
    <row r="107" spans="1:18" ht="21.75" customHeight="1">
      <c r="A107" s="126"/>
      <c r="B107" s="238" t="str">
        <f>B87</f>
        <v>Закупка товаров, работ и услуг для обеспечения государственных (муниципальных) нужд</v>
      </c>
      <c r="C107" s="238"/>
      <c r="D107" s="238"/>
      <c r="E107" s="238"/>
      <c r="F107" s="238"/>
      <c r="G107" s="238"/>
      <c r="H107" s="238"/>
      <c r="I107" s="238"/>
      <c r="J107" s="173">
        <v>555</v>
      </c>
      <c r="K107" s="174">
        <v>11</v>
      </c>
      <c r="L107" s="174">
        <v>1</v>
      </c>
      <c r="M107" s="188" t="s">
        <v>98</v>
      </c>
      <c r="N107" s="108">
        <v>200</v>
      </c>
      <c r="O107" s="176"/>
      <c r="P107" s="177">
        <f>P108</f>
        <v>15000</v>
      </c>
      <c r="Q107" s="177">
        <f t="shared" ref="Q107:R107" si="34">Q108</f>
        <v>0</v>
      </c>
      <c r="R107" s="177">
        <f t="shared" si="34"/>
        <v>0</v>
      </c>
    </row>
    <row r="108" spans="1:18" ht="21.75" customHeight="1">
      <c r="A108" s="126"/>
      <c r="B108" s="238" t="s">
        <v>126</v>
      </c>
      <c r="C108" s="238"/>
      <c r="D108" s="238"/>
      <c r="E108" s="238"/>
      <c r="F108" s="238"/>
      <c r="G108" s="238"/>
      <c r="H108" s="238"/>
      <c r="I108" s="238"/>
      <c r="J108" s="173">
        <v>555</v>
      </c>
      <c r="K108" s="174">
        <v>11</v>
      </c>
      <c r="L108" s="174">
        <v>1</v>
      </c>
      <c r="M108" s="188" t="s">
        <v>98</v>
      </c>
      <c r="N108" s="108">
        <v>240</v>
      </c>
      <c r="O108" s="176"/>
      <c r="P108" s="177">
        <v>15000</v>
      </c>
      <c r="Q108" s="177">
        <v>0</v>
      </c>
      <c r="R108" s="177">
        <v>0</v>
      </c>
    </row>
    <row r="109" spans="1:18" s="120" customFormat="1" ht="12.75" customHeight="1">
      <c r="A109" s="170"/>
      <c r="B109" s="240" t="s">
        <v>157</v>
      </c>
      <c r="C109" s="240"/>
      <c r="D109" s="240"/>
      <c r="E109" s="240"/>
      <c r="F109" s="240"/>
      <c r="G109" s="238"/>
      <c r="H109" s="238"/>
      <c r="I109" s="238"/>
      <c r="J109" s="214">
        <v>555</v>
      </c>
      <c r="K109" s="215">
        <v>99</v>
      </c>
      <c r="L109" s="215">
        <v>0</v>
      </c>
      <c r="M109" s="216" t="s">
        <v>122</v>
      </c>
      <c r="N109" s="217" t="s">
        <v>122</v>
      </c>
      <c r="O109" s="176"/>
      <c r="P109" s="218">
        <v>0</v>
      </c>
      <c r="Q109" s="218">
        <v>39676.5</v>
      </c>
      <c r="R109" s="218">
        <v>82575</v>
      </c>
    </row>
    <row r="110" spans="1:18" ht="21.75" hidden="1" customHeight="1" thickBot="1">
      <c r="A110" s="115"/>
      <c r="B110" s="243"/>
      <c r="C110" s="243"/>
      <c r="D110" s="243"/>
      <c r="E110" s="243"/>
      <c r="F110" s="243"/>
      <c r="G110" s="243"/>
      <c r="H110" s="243"/>
      <c r="I110" s="244"/>
      <c r="J110" s="162"/>
      <c r="K110" s="163"/>
      <c r="L110" s="163"/>
      <c r="M110" s="164"/>
      <c r="N110" s="165"/>
      <c r="O110" s="166"/>
      <c r="P110" s="167"/>
      <c r="Q110" s="167"/>
      <c r="R110" s="168"/>
    </row>
    <row r="111" spans="1:18" ht="12.75" customHeight="1">
      <c r="A111" s="116"/>
      <c r="B111" s="116"/>
      <c r="C111" s="116"/>
      <c r="D111" s="116"/>
      <c r="E111" s="110"/>
      <c r="F111" s="111"/>
      <c r="G111" s="111"/>
      <c r="H111" s="111"/>
      <c r="I111" s="211"/>
      <c r="J111" s="110"/>
      <c r="K111" s="112"/>
      <c r="L111" s="112"/>
      <c r="M111" s="112"/>
      <c r="N111" s="112"/>
      <c r="O111" s="211"/>
      <c r="P111" s="110"/>
    </row>
    <row r="112" spans="1:18" ht="11.25" customHeight="1">
      <c r="A112" s="110" t="s">
        <v>152</v>
      </c>
      <c r="B112" s="110"/>
      <c r="C112" s="110"/>
      <c r="D112" s="110"/>
      <c r="E112" s="110"/>
      <c r="F112" s="110"/>
      <c r="G112" s="110"/>
      <c r="H112" s="110"/>
      <c r="I112" s="110"/>
      <c r="J112" s="110"/>
      <c r="K112" s="112"/>
      <c r="L112" s="112"/>
      <c r="M112" s="112"/>
      <c r="N112" s="112"/>
      <c r="O112" s="245"/>
      <c r="P112" s="245"/>
    </row>
    <row r="113" spans="1:18" ht="11.25" customHeight="1">
      <c r="A113" s="110"/>
      <c r="B113" s="110"/>
      <c r="C113" s="110"/>
      <c r="D113" s="110"/>
      <c r="E113" s="110"/>
      <c r="F113" s="112"/>
      <c r="G113" s="112"/>
      <c r="H113" s="112"/>
      <c r="I113" s="112"/>
      <c r="J113" s="112"/>
      <c r="K113" s="241" t="s">
        <v>150</v>
      </c>
      <c r="L113" s="241"/>
      <c r="M113" s="112"/>
      <c r="N113" s="242" t="s">
        <v>151</v>
      </c>
      <c r="O113" s="242"/>
      <c r="P113" s="242"/>
    </row>
    <row r="114" spans="1:18" ht="11.25" customHeight="1">
      <c r="A114" s="110" t="s">
        <v>153</v>
      </c>
      <c r="B114" s="110"/>
      <c r="C114" s="110"/>
      <c r="D114" s="110"/>
      <c r="E114" s="110"/>
      <c r="F114" s="110"/>
      <c r="G114" s="110"/>
      <c r="H114" s="110"/>
      <c r="I114" s="110"/>
      <c r="J114" s="110"/>
      <c r="K114" s="112"/>
      <c r="L114" s="112"/>
      <c r="M114" s="112"/>
      <c r="N114" s="112"/>
      <c r="O114" s="112"/>
      <c r="P114" s="112"/>
    </row>
    <row r="115" spans="1:18" ht="2.85" customHeight="1">
      <c r="A115" s="112" t="s">
        <v>13</v>
      </c>
      <c r="B115" s="112"/>
      <c r="C115" s="112"/>
      <c r="D115" s="112"/>
      <c r="E115" s="112"/>
      <c r="F115" s="112"/>
      <c r="G115" s="112"/>
      <c r="H115" s="112"/>
      <c r="I115" s="112"/>
      <c r="J115" s="112"/>
      <c r="K115" s="112"/>
      <c r="L115" s="112"/>
      <c r="M115" s="112"/>
      <c r="N115" s="112"/>
      <c r="O115" s="112"/>
      <c r="P115" s="112"/>
    </row>
    <row r="117" spans="1:18">
      <c r="P117" s="221">
        <f>P11-P89+P99</f>
        <v>4669034</v>
      </c>
      <c r="Q117" s="221">
        <f t="shared" ref="Q117" si="35">Q11-Q89+Q99</f>
        <v>5648246.5</v>
      </c>
      <c r="R117" s="221">
        <f>R11-R89+R99</f>
        <v>1698925</v>
      </c>
    </row>
    <row r="119" spans="1:18">
      <c r="Q119" s="113">
        <f>Q109*100/Q117</f>
        <v>0.70245694836441719</v>
      </c>
    </row>
  </sheetData>
  <autoFilter ref="B10:R109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07">
    <mergeCell ref="B99:I99"/>
    <mergeCell ref="B102:I102"/>
    <mergeCell ref="B84:I84"/>
    <mergeCell ref="B87:I87"/>
    <mergeCell ref="B92:I92"/>
    <mergeCell ref="B94:I94"/>
    <mergeCell ref="B96:I96"/>
    <mergeCell ref="B65:I65"/>
    <mergeCell ref="B70:I70"/>
    <mergeCell ref="B73:I73"/>
    <mergeCell ref="B78:I78"/>
    <mergeCell ref="B81:I81"/>
    <mergeCell ref="B98:I98"/>
    <mergeCell ref="B100:I100"/>
    <mergeCell ref="B86:I86"/>
    <mergeCell ref="B89:I89"/>
    <mergeCell ref="B90:I90"/>
    <mergeCell ref="B91:I91"/>
    <mergeCell ref="B93:I93"/>
    <mergeCell ref="B95:I95"/>
    <mergeCell ref="B97:I97"/>
    <mergeCell ref="B88:I88"/>
    <mergeCell ref="B101:I101"/>
    <mergeCell ref="B68:I68"/>
    <mergeCell ref="B49:I49"/>
    <mergeCell ref="B51:I51"/>
    <mergeCell ref="B56:I56"/>
    <mergeCell ref="B59:I59"/>
    <mergeCell ref="B63:I63"/>
    <mergeCell ref="B46:I46"/>
    <mergeCell ref="B47:I47"/>
    <mergeCell ref="B48:I48"/>
    <mergeCell ref="B50:I50"/>
    <mergeCell ref="B52:I52"/>
    <mergeCell ref="B15:I15"/>
    <mergeCell ref="B19:I19"/>
    <mergeCell ref="B21:I21"/>
    <mergeCell ref="B23:I23"/>
    <mergeCell ref="B29:I29"/>
    <mergeCell ref="B33:I33"/>
    <mergeCell ref="B37:I37"/>
    <mergeCell ref="B40:I40"/>
    <mergeCell ref="B44:I44"/>
    <mergeCell ref="B32:I32"/>
    <mergeCell ref="B34:I34"/>
    <mergeCell ref="B42:I42"/>
    <mergeCell ref="B43:I43"/>
    <mergeCell ref="B26:I26"/>
    <mergeCell ref="B27:I27"/>
    <mergeCell ref="B69:I69"/>
    <mergeCell ref="B54:I54"/>
    <mergeCell ref="B45:I45"/>
    <mergeCell ref="B35:I35"/>
    <mergeCell ref="B36:I36"/>
    <mergeCell ref="B38:I38"/>
    <mergeCell ref="A6:I6"/>
    <mergeCell ref="J6:N6"/>
    <mergeCell ref="B7:P7"/>
    <mergeCell ref="B31:I31"/>
    <mergeCell ref="B10:I10"/>
    <mergeCell ref="B11:I11"/>
    <mergeCell ref="B12:I12"/>
    <mergeCell ref="B13:I13"/>
    <mergeCell ref="B14:I14"/>
    <mergeCell ref="B16:I16"/>
    <mergeCell ref="B17:I17"/>
    <mergeCell ref="B18:I18"/>
    <mergeCell ref="B20:I20"/>
    <mergeCell ref="B22:I22"/>
    <mergeCell ref="B24:I24"/>
    <mergeCell ref="B28:I28"/>
    <mergeCell ref="B30:I30"/>
    <mergeCell ref="B25:I25"/>
    <mergeCell ref="K113:L113"/>
    <mergeCell ref="N113:P113"/>
    <mergeCell ref="B105:I105"/>
    <mergeCell ref="B106:I106"/>
    <mergeCell ref="B108:I108"/>
    <mergeCell ref="B109:I109"/>
    <mergeCell ref="B110:I110"/>
    <mergeCell ref="O112:P112"/>
    <mergeCell ref="B104:I104"/>
    <mergeCell ref="B107:I107"/>
    <mergeCell ref="B103:I103"/>
    <mergeCell ref="B39:I39"/>
    <mergeCell ref="B41:I41"/>
    <mergeCell ref="B83:I83"/>
    <mergeCell ref="B85:I85"/>
    <mergeCell ref="B76:I76"/>
    <mergeCell ref="B75:I75"/>
    <mergeCell ref="B72:I72"/>
    <mergeCell ref="B74:I74"/>
    <mergeCell ref="B77:I77"/>
    <mergeCell ref="B79:I79"/>
    <mergeCell ref="B80:I80"/>
    <mergeCell ref="B82:I82"/>
    <mergeCell ref="B53:I53"/>
    <mergeCell ref="B71:I71"/>
    <mergeCell ref="B55:I55"/>
    <mergeCell ref="B57:I57"/>
    <mergeCell ref="B58:I58"/>
    <mergeCell ref="B60:I60"/>
    <mergeCell ref="B61:I61"/>
    <mergeCell ref="B62:I62"/>
    <mergeCell ref="B64:I64"/>
    <mergeCell ref="B66:I66"/>
    <mergeCell ref="B67:I67"/>
  </mergeCells>
  <pageMargins left="0.51181102362204722" right="0.31496062992125984" top="0.35433070866141736" bottom="0.35433070866141736" header="0.31496062992125984" footer="0.31496062992125984"/>
  <pageSetup paperSize="9" scale="74" fitToHeight="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76"/>
  <sheetViews>
    <sheetView topLeftCell="A4" zoomScaleNormal="100" workbookViewId="0">
      <selection activeCell="Q16" sqref="Q16"/>
    </sheetView>
  </sheetViews>
  <sheetFormatPr defaultColWidth="9.140625" defaultRowHeight="12.75"/>
  <cols>
    <col min="1" max="1" width="1.42578125" style="113" customWidth="1"/>
    <col min="2" max="2" width="0.7109375" style="113" customWidth="1"/>
    <col min="3" max="3" width="0.85546875" style="113" customWidth="1"/>
    <col min="4" max="4" width="0.7109375" style="113" customWidth="1"/>
    <col min="5" max="5" width="0.5703125" style="113" customWidth="1"/>
    <col min="6" max="6" width="38.28515625" style="113" customWidth="1"/>
    <col min="7" max="9" width="9.140625" style="113" hidden="1" customWidth="1"/>
    <col min="10" max="10" width="5.7109375" style="113" hidden="1" customWidth="1"/>
    <col min="11" max="12" width="5.7109375" style="113" customWidth="1"/>
    <col min="13" max="13" width="10.5703125" style="113" customWidth="1"/>
    <col min="14" max="14" width="4.140625" style="113" customWidth="1"/>
    <col min="15" max="15" width="9.140625" style="113" hidden="1" customWidth="1"/>
    <col min="16" max="16" width="12" style="113" hidden="1" customWidth="1"/>
    <col min="17" max="17" width="12.140625" style="113" customWidth="1"/>
    <col min="18" max="18" width="12.42578125" style="113" customWidth="1"/>
    <col min="19" max="19" width="11.85546875" style="113" customWidth="1"/>
    <col min="20" max="20" width="13.5703125" style="113" customWidth="1"/>
    <col min="21" max="254" width="9.140625" style="113" customWidth="1"/>
    <col min="255" max="16384" width="9.140625" style="113"/>
  </cols>
  <sheetData>
    <row r="1" spans="1:20" ht="12.75" customHeight="1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20" s="123" customFormat="1" ht="12.75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2"/>
    </row>
    <row r="3" spans="1:20" s="123" customFormat="1" ht="12.75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4"/>
    </row>
    <row r="4" spans="1:20" s="123" customFormat="1" ht="12.75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5"/>
      <c r="P4" s="124"/>
    </row>
    <row r="5" spans="1:20" s="123" customFormat="1" ht="12.75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5"/>
      <c r="P5" s="124"/>
    </row>
    <row r="6" spans="1:20" s="123" customFormat="1" ht="32.25" customHeight="1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125"/>
      <c r="P6" s="124"/>
    </row>
    <row r="7" spans="1:20" s="123" customFormat="1" ht="36.75" customHeight="1">
      <c r="A7" s="126"/>
      <c r="B7" s="247" t="s">
        <v>232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</row>
    <row r="8" spans="1:20" s="123" customFormat="1" ht="12.75" customHeight="1">
      <c r="A8" s="126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5"/>
      <c r="P8" s="124"/>
    </row>
    <row r="9" spans="1:20" ht="11.25" customHeight="1" thickBot="1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2"/>
      <c r="L9" s="114"/>
      <c r="M9" s="114"/>
      <c r="N9" s="114"/>
      <c r="O9" s="114"/>
      <c r="P9" s="114"/>
    </row>
    <row r="10" spans="1:20" ht="18.399999999999999" customHeight="1">
      <c r="A10" s="114"/>
      <c r="B10" s="257" t="s">
        <v>118</v>
      </c>
      <c r="C10" s="258"/>
      <c r="D10" s="258"/>
      <c r="E10" s="258"/>
      <c r="F10" s="258"/>
      <c r="G10" s="258"/>
      <c r="H10" s="258"/>
      <c r="I10" s="258"/>
      <c r="J10" s="190" t="s">
        <v>119</v>
      </c>
      <c r="K10" s="190" t="s">
        <v>15</v>
      </c>
      <c r="L10" s="190" t="s">
        <v>16</v>
      </c>
      <c r="M10" s="190" t="s">
        <v>21</v>
      </c>
      <c r="N10" s="190" t="s">
        <v>22</v>
      </c>
      <c r="O10" s="190" t="s">
        <v>120</v>
      </c>
      <c r="P10" s="191">
        <v>2020</v>
      </c>
      <c r="Q10" s="191">
        <v>2021</v>
      </c>
      <c r="R10" s="192">
        <v>2022</v>
      </c>
    </row>
    <row r="11" spans="1:20" ht="12.75" customHeight="1">
      <c r="A11" s="126"/>
      <c r="B11" s="249" t="s">
        <v>121</v>
      </c>
      <c r="C11" s="238"/>
      <c r="D11" s="238"/>
      <c r="E11" s="238"/>
      <c r="F11" s="238"/>
      <c r="G11" s="238"/>
      <c r="H11" s="238"/>
      <c r="I11" s="238"/>
      <c r="J11" s="173">
        <v>555</v>
      </c>
      <c r="K11" s="174">
        <v>0</v>
      </c>
      <c r="L11" s="174">
        <v>0</v>
      </c>
      <c r="M11" s="175" t="s">
        <v>122</v>
      </c>
      <c r="N11" s="108" t="s">
        <v>122</v>
      </c>
      <c r="O11" s="176"/>
      <c r="P11" s="177">
        <f>P12+P30+P35+P45+P51+P59+P67+P71</f>
        <v>6464154</v>
      </c>
      <c r="Q11" s="177">
        <f>Q12+Q30+Q35+Q45+Q51+Q59+Q67+Q71</f>
        <v>7494880</v>
      </c>
      <c r="R11" s="109">
        <f>R12+R30+R35+R45+R51+R59+R67+R71</f>
        <v>3916160</v>
      </c>
    </row>
    <row r="12" spans="1:20" s="120" customFormat="1" ht="12.75" customHeight="1">
      <c r="A12" s="170"/>
      <c r="B12" s="252" t="s">
        <v>123</v>
      </c>
      <c r="C12" s="253"/>
      <c r="D12" s="253"/>
      <c r="E12" s="253"/>
      <c r="F12" s="253"/>
      <c r="G12" s="253"/>
      <c r="H12" s="253"/>
      <c r="I12" s="253"/>
      <c r="J12" s="178">
        <v>555</v>
      </c>
      <c r="K12" s="179">
        <v>1</v>
      </c>
      <c r="L12" s="179">
        <v>0</v>
      </c>
      <c r="M12" s="180" t="s">
        <v>122</v>
      </c>
      <c r="N12" s="156" t="s">
        <v>122</v>
      </c>
      <c r="O12" s="181"/>
      <c r="P12" s="182">
        <f>P13+P16+P21+P27+P24</f>
        <v>3317760</v>
      </c>
      <c r="Q12" s="182">
        <f>Q13+Q16+Q21+Q27+Q24</f>
        <v>1658270</v>
      </c>
      <c r="R12" s="157">
        <f>R13+R16+R21+R27+R24</f>
        <v>1918670</v>
      </c>
    </row>
    <row r="13" spans="1:20" s="119" customFormat="1" ht="32.25" customHeight="1">
      <c r="A13" s="171"/>
      <c r="B13" s="254" t="s">
        <v>10</v>
      </c>
      <c r="C13" s="255"/>
      <c r="D13" s="255"/>
      <c r="E13" s="255"/>
      <c r="F13" s="255"/>
      <c r="G13" s="255"/>
      <c r="H13" s="255"/>
      <c r="I13" s="255"/>
      <c r="J13" s="183">
        <v>555</v>
      </c>
      <c r="K13" s="184">
        <v>1</v>
      </c>
      <c r="L13" s="184">
        <v>2</v>
      </c>
      <c r="M13" s="185" t="s">
        <v>122</v>
      </c>
      <c r="N13" s="117" t="s">
        <v>122</v>
      </c>
      <c r="O13" s="186"/>
      <c r="P13" s="198">
        <v>718290</v>
      </c>
      <c r="Q13" s="198">
        <v>718290</v>
      </c>
      <c r="R13" s="199">
        <v>718290</v>
      </c>
      <c r="S13" s="155"/>
      <c r="T13" s="155"/>
    </row>
    <row r="14" spans="1:20" ht="12.75" customHeight="1">
      <c r="A14" s="126"/>
      <c r="B14" s="249" t="s">
        <v>11</v>
      </c>
      <c r="C14" s="238"/>
      <c r="D14" s="238"/>
      <c r="E14" s="238"/>
      <c r="F14" s="238"/>
      <c r="G14" s="238"/>
      <c r="H14" s="238"/>
      <c r="I14" s="238"/>
      <c r="J14" s="173">
        <v>555</v>
      </c>
      <c r="K14" s="174">
        <v>1</v>
      </c>
      <c r="L14" s="174">
        <v>2</v>
      </c>
      <c r="M14" s="175" t="s">
        <v>91</v>
      </c>
      <c r="N14" s="108" t="s">
        <v>122</v>
      </c>
      <c r="O14" s="176"/>
      <c r="P14" s="177">
        <f t="shared" ref="P14:R15" si="0">P13</f>
        <v>718290</v>
      </c>
      <c r="Q14" s="177">
        <f t="shared" si="0"/>
        <v>718290</v>
      </c>
      <c r="R14" s="109">
        <f t="shared" si="0"/>
        <v>718290</v>
      </c>
    </row>
    <row r="15" spans="1:20" ht="21.75" customHeight="1">
      <c r="A15" s="126"/>
      <c r="B15" s="249" t="s">
        <v>124</v>
      </c>
      <c r="C15" s="238"/>
      <c r="D15" s="238"/>
      <c r="E15" s="238"/>
      <c r="F15" s="238"/>
      <c r="G15" s="238"/>
      <c r="H15" s="238"/>
      <c r="I15" s="238"/>
      <c r="J15" s="173">
        <v>555</v>
      </c>
      <c r="K15" s="174">
        <v>1</v>
      </c>
      <c r="L15" s="174">
        <v>2</v>
      </c>
      <c r="M15" s="175" t="s">
        <v>91</v>
      </c>
      <c r="N15" s="108">
        <v>120</v>
      </c>
      <c r="O15" s="176"/>
      <c r="P15" s="177">
        <f t="shared" si="0"/>
        <v>718290</v>
      </c>
      <c r="Q15" s="177">
        <f t="shared" si="0"/>
        <v>718290</v>
      </c>
      <c r="R15" s="109">
        <f t="shared" si="0"/>
        <v>718290</v>
      </c>
    </row>
    <row r="16" spans="1:20" s="119" customFormat="1" ht="42.75" customHeight="1">
      <c r="A16" s="171"/>
      <c r="B16" s="254" t="s">
        <v>12</v>
      </c>
      <c r="C16" s="255"/>
      <c r="D16" s="255"/>
      <c r="E16" s="255"/>
      <c r="F16" s="255"/>
      <c r="G16" s="255"/>
      <c r="H16" s="255"/>
      <c r="I16" s="255"/>
      <c r="J16" s="183">
        <v>555</v>
      </c>
      <c r="K16" s="184">
        <v>1</v>
      </c>
      <c r="L16" s="184">
        <v>4</v>
      </c>
      <c r="M16" s="185" t="s">
        <v>122</v>
      </c>
      <c r="N16" s="117" t="s">
        <v>122</v>
      </c>
      <c r="O16" s="186"/>
      <c r="P16" s="187">
        <f>P17</f>
        <v>2459470</v>
      </c>
      <c r="Q16" s="187">
        <f>Q17</f>
        <v>899980</v>
      </c>
      <c r="R16" s="118">
        <f>R17</f>
        <v>1160380</v>
      </c>
      <c r="T16" s="153"/>
    </row>
    <row r="17" spans="1:18" ht="21.75" customHeight="1">
      <c r="A17" s="126"/>
      <c r="B17" s="249" t="s">
        <v>125</v>
      </c>
      <c r="C17" s="238"/>
      <c r="D17" s="238"/>
      <c r="E17" s="238"/>
      <c r="F17" s="238"/>
      <c r="G17" s="238"/>
      <c r="H17" s="238"/>
      <c r="I17" s="238"/>
      <c r="J17" s="173">
        <v>555</v>
      </c>
      <c r="K17" s="174">
        <v>1</v>
      </c>
      <c r="L17" s="174">
        <v>4</v>
      </c>
      <c r="M17" s="175" t="s">
        <v>92</v>
      </c>
      <c r="N17" s="108" t="s">
        <v>122</v>
      </c>
      <c r="O17" s="176"/>
      <c r="P17" s="177">
        <f>P18+P19+P20</f>
        <v>2459470</v>
      </c>
      <c r="Q17" s="177">
        <f>Q18+Q19+Q20</f>
        <v>899980</v>
      </c>
      <c r="R17" s="109">
        <f>R18+R19+R20</f>
        <v>1160380</v>
      </c>
    </row>
    <row r="18" spans="1:18" ht="21.75" customHeight="1">
      <c r="A18" s="126"/>
      <c r="B18" s="249" t="s">
        <v>124</v>
      </c>
      <c r="C18" s="238"/>
      <c r="D18" s="238"/>
      <c r="E18" s="238"/>
      <c r="F18" s="238"/>
      <c r="G18" s="238"/>
      <c r="H18" s="238"/>
      <c r="I18" s="238"/>
      <c r="J18" s="173">
        <v>555</v>
      </c>
      <c r="K18" s="174">
        <v>1</v>
      </c>
      <c r="L18" s="174">
        <v>4</v>
      </c>
      <c r="M18" s="175" t="s">
        <v>92</v>
      </c>
      <c r="N18" s="108">
        <v>120</v>
      </c>
      <c r="O18" s="176"/>
      <c r="P18" s="189">
        <v>1821610</v>
      </c>
      <c r="Q18" s="200">
        <v>651000</v>
      </c>
      <c r="R18" s="201">
        <v>911400</v>
      </c>
    </row>
    <row r="19" spans="1:18" ht="21.75" customHeight="1">
      <c r="A19" s="126"/>
      <c r="B19" s="256" t="s">
        <v>126</v>
      </c>
      <c r="C19" s="238"/>
      <c r="D19" s="238"/>
      <c r="E19" s="238"/>
      <c r="F19" s="238"/>
      <c r="G19" s="238"/>
      <c r="H19" s="238"/>
      <c r="I19" s="238"/>
      <c r="J19" s="173">
        <v>555</v>
      </c>
      <c r="K19" s="174">
        <v>1</v>
      </c>
      <c r="L19" s="174">
        <v>4</v>
      </c>
      <c r="M19" s="175" t="s">
        <v>92</v>
      </c>
      <c r="N19" s="108">
        <v>240</v>
      </c>
      <c r="O19" s="176"/>
      <c r="P19" s="202">
        <v>628860</v>
      </c>
      <c r="Q19" s="202">
        <v>239980</v>
      </c>
      <c r="R19" s="203">
        <v>239980</v>
      </c>
    </row>
    <row r="20" spans="1:18" ht="12.75" customHeight="1">
      <c r="A20" s="126"/>
      <c r="B20" s="249" t="s">
        <v>33</v>
      </c>
      <c r="C20" s="238"/>
      <c r="D20" s="238"/>
      <c r="E20" s="238"/>
      <c r="F20" s="238"/>
      <c r="G20" s="238"/>
      <c r="H20" s="238"/>
      <c r="I20" s="238"/>
      <c r="J20" s="173">
        <v>555</v>
      </c>
      <c r="K20" s="174">
        <v>1</v>
      </c>
      <c r="L20" s="174">
        <v>4</v>
      </c>
      <c r="M20" s="175" t="s">
        <v>92</v>
      </c>
      <c r="N20" s="108">
        <v>850</v>
      </c>
      <c r="O20" s="176"/>
      <c r="P20" s="177">
        <v>9000</v>
      </c>
      <c r="Q20" s="177">
        <v>9000</v>
      </c>
      <c r="R20" s="109">
        <v>9000</v>
      </c>
    </row>
    <row r="21" spans="1:18" s="119" customFormat="1" ht="32.25" customHeight="1">
      <c r="A21" s="171"/>
      <c r="B21" s="254" t="s">
        <v>17</v>
      </c>
      <c r="C21" s="255"/>
      <c r="D21" s="255"/>
      <c r="E21" s="255"/>
      <c r="F21" s="255"/>
      <c r="G21" s="255"/>
      <c r="H21" s="255"/>
      <c r="I21" s="255"/>
      <c r="J21" s="183">
        <v>555</v>
      </c>
      <c r="K21" s="184">
        <v>1</v>
      </c>
      <c r="L21" s="184">
        <v>6</v>
      </c>
      <c r="M21" s="185" t="s">
        <v>122</v>
      </c>
      <c r="N21" s="117" t="s">
        <v>122</v>
      </c>
      <c r="O21" s="186"/>
      <c r="P21" s="187">
        <f t="shared" ref="P21:R22" si="1">P22</f>
        <v>20000</v>
      </c>
      <c r="Q21" s="187">
        <f t="shared" si="1"/>
        <v>20000</v>
      </c>
      <c r="R21" s="118">
        <f t="shared" si="1"/>
        <v>20000</v>
      </c>
    </row>
    <row r="22" spans="1:18" ht="32.25" customHeight="1">
      <c r="A22" s="126"/>
      <c r="B22" s="249" t="s">
        <v>127</v>
      </c>
      <c r="C22" s="238"/>
      <c r="D22" s="238"/>
      <c r="E22" s="238"/>
      <c r="F22" s="238"/>
      <c r="G22" s="238"/>
      <c r="H22" s="238"/>
      <c r="I22" s="238"/>
      <c r="J22" s="173">
        <v>555</v>
      </c>
      <c r="K22" s="174">
        <v>1</v>
      </c>
      <c r="L22" s="174">
        <v>6</v>
      </c>
      <c r="M22" s="175" t="s">
        <v>93</v>
      </c>
      <c r="N22" s="108" t="s">
        <v>122</v>
      </c>
      <c r="O22" s="176"/>
      <c r="P22" s="177">
        <f t="shared" si="1"/>
        <v>20000</v>
      </c>
      <c r="Q22" s="177">
        <f t="shared" si="1"/>
        <v>20000</v>
      </c>
      <c r="R22" s="109">
        <f t="shared" si="1"/>
        <v>20000</v>
      </c>
    </row>
    <row r="23" spans="1:18" ht="12.75" customHeight="1">
      <c r="A23" s="126"/>
      <c r="B23" s="249" t="s">
        <v>34</v>
      </c>
      <c r="C23" s="238"/>
      <c r="D23" s="238"/>
      <c r="E23" s="238"/>
      <c r="F23" s="238"/>
      <c r="G23" s="238"/>
      <c r="H23" s="238"/>
      <c r="I23" s="238"/>
      <c r="J23" s="173">
        <v>555</v>
      </c>
      <c r="K23" s="174">
        <v>1</v>
      </c>
      <c r="L23" s="174">
        <v>6</v>
      </c>
      <c r="M23" s="175" t="s">
        <v>93</v>
      </c>
      <c r="N23" s="108">
        <v>540</v>
      </c>
      <c r="O23" s="176"/>
      <c r="P23" s="177">
        <v>20000</v>
      </c>
      <c r="Q23" s="177">
        <v>20000</v>
      </c>
      <c r="R23" s="109">
        <v>20000</v>
      </c>
    </row>
    <row r="24" spans="1:18" ht="12.75" customHeight="1">
      <c r="A24" s="126"/>
      <c r="B24" s="256" t="s">
        <v>230</v>
      </c>
      <c r="C24" s="238"/>
      <c r="D24" s="238"/>
      <c r="E24" s="238"/>
      <c r="F24" s="238"/>
      <c r="G24" s="238"/>
      <c r="H24" s="238"/>
      <c r="I24" s="238"/>
      <c r="J24" s="173">
        <v>555</v>
      </c>
      <c r="K24" s="174">
        <v>1</v>
      </c>
      <c r="L24" s="174">
        <v>7</v>
      </c>
      <c r="M24" s="175"/>
      <c r="N24" s="108"/>
      <c r="O24" s="176"/>
      <c r="P24" s="177">
        <v>70000</v>
      </c>
      <c r="Q24" s="177"/>
      <c r="R24" s="109"/>
    </row>
    <row r="25" spans="1:18" ht="12.75" customHeight="1">
      <c r="A25" s="126"/>
      <c r="B25" s="256" t="s">
        <v>231</v>
      </c>
      <c r="C25" s="238"/>
      <c r="D25" s="238"/>
      <c r="E25" s="238"/>
      <c r="F25" s="238"/>
      <c r="G25" s="238"/>
      <c r="H25" s="238"/>
      <c r="I25" s="238"/>
      <c r="J25" s="173">
        <v>555</v>
      </c>
      <c r="K25" s="174">
        <v>1</v>
      </c>
      <c r="L25" s="174">
        <v>7</v>
      </c>
      <c r="M25" s="175">
        <v>8800000020</v>
      </c>
      <c r="N25" s="108"/>
      <c r="O25" s="176"/>
      <c r="P25" s="177">
        <v>70000</v>
      </c>
      <c r="Q25" s="177"/>
      <c r="R25" s="109"/>
    </row>
    <row r="26" spans="1:18" s="119" customFormat="1" ht="53.25" customHeight="1">
      <c r="A26" s="171"/>
      <c r="B26" s="254" t="s">
        <v>126</v>
      </c>
      <c r="C26" s="255"/>
      <c r="D26" s="255"/>
      <c r="E26" s="255"/>
      <c r="F26" s="255"/>
      <c r="G26" s="255"/>
      <c r="H26" s="255"/>
      <c r="I26" s="255"/>
      <c r="J26" s="183">
        <v>555</v>
      </c>
      <c r="K26" s="184">
        <v>1</v>
      </c>
      <c r="L26" s="184">
        <v>7</v>
      </c>
      <c r="M26" s="185">
        <v>8800000020</v>
      </c>
      <c r="N26" s="117">
        <v>240</v>
      </c>
      <c r="O26" s="186"/>
      <c r="P26" s="187">
        <v>70000</v>
      </c>
      <c r="Q26" s="187"/>
      <c r="R26" s="118"/>
    </row>
    <row r="27" spans="1:18" s="119" customFormat="1" ht="32.25" customHeight="1">
      <c r="A27" s="171"/>
      <c r="B27" s="254" t="s">
        <v>154</v>
      </c>
      <c r="C27" s="255"/>
      <c r="D27" s="255"/>
      <c r="E27" s="255"/>
      <c r="F27" s="255"/>
      <c r="G27" s="255"/>
      <c r="H27" s="255"/>
      <c r="I27" s="255"/>
      <c r="J27" s="183">
        <v>555</v>
      </c>
      <c r="K27" s="184">
        <v>1</v>
      </c>
      <c r="L27" s="184">
        <v>11</v>
      </c>
      <c r="M27" s="185"/>
      <c r="N27" s="117"/>
      <c r="O27" s="186"/>
      <c r="P27" s="187">
        <f t="shared" ref="P27:R28" si="2">P28</f>
        <v>50000</v>
      </c>
      <c r="Q27" s="187">
        <f t="shared" si="2"/>
        <v>20000</v>
      </c>
      <c r="R27" s="118">
        <f t="shared" si="2"/>
        <v>20000</v>
      </c>
    </row>
    <row r="28" spans="1:18" ht="32.25" customHeight="1">
      <c r="A28" s="126"/>
      <c r="B28" s="256" t="s">
        <v>132</v>
      </c>
      <c r="C28" s="238"/>
      <c r="D28" s="238"/>
      <c r="E28" s="238"/>
      <c r="F28" s="238"/>
      <c r="G28" s="238"/>
      <c r="H28" s="238"/>
      <c r="I28" s="238"/>
      <c r="J28" s="173">
        <v>555</v>
      </c>
      <c r="K28" s="174">
        <v>1</v>
      </c>
      <c r="L28" s="174">
        <v>11</v>
      </c>
      <c r="M28" s="188">
        <v>8800005000</v>
      </c>
      <c r="N28" s="108"/>
      <c r="O28" s="176"/>
      <c r="P28" s="177">
        <f t="shared" si="2"/>
        <v>50000</v>
      </c>
      <c r="Q28" s="177">
        <f t="shared" si="2"/>
        <v>20000</v>
      </c>
      <c r="R28" s="109">
        <f t="shared" si="2"/>
        <v>20000</v>
      </c>
    </row>
    <row r="29" spans="1:18" ht="12.75" customHeight="1">
      <c r="A29" s="126"/>
      <c r="B29" s="256" t="s">
        <v>38</v>
      </c>
      <c r="C29" s="238"/>
      <c r="D29" s="238"/>
      <c r="E29" s="238"/>
      <c r="F29" s="238"/>
      <c r="G29" s="238"/>
      <c r="H29" s="238"/>
      <c r="I29" s="238"/>
      <c r="J29" s="173">
        <v>555</v>
      </c>
      <c r="K29" s="174">
        <v>1</v>
      </c>
      <c r="L29" s="174">
        <v>11</v>
      </c>
      <c r="M29" s="188">
        <v>8800005000</v>
      </c>
      <c r="N29" s="108">
        <v>870</v>
      </c>
      <c r="O29" s="176"/>
      <c r="P29" s="177">
        <v>50000</v>
      </c>
      <c r="Q29" s="177">
        <v>20000</v>
      </c>
      <c r="R29" s="109">
        <v>20000</v>
      </c>
    </row>
    <row r="30" spans="1:18" s="120" customFormat="1" ht="12.75" customHeight="1">
      <c r="A30" s="170"/>
      <c r="B30" s="252" t="s">
        <v>128</v>
      </c>
      <c r="C30" s="253"/>
      <c r="D30" s="253"/>
      <c r="E30" s="253"/>
      <c r="F30" s="253"/>
      <c r="G30" s="253"/>
      <c r="H30" s="253"/>
      <c r="I30" s="253"/>
      <c r="J30" s="178">
        <v>555</v>
      </c>
      <c r="K30" s="179">
        <v>2</v>
      </c>
      <c r="L30" s="179">
        <v>0</v>
      </c>
      <c r="M30" s="180" t="s">
        <v>122</v>
      </c>
      <c r="N30" s="156" t="s">
        <v>122</v>
      </c>
      <c r="O30" s="181"/>
      <c r="P30" s="182">
        <f t="shared" ref="P30:R31" si="3">P31</f>
        <v>96864</v>
      </c>
      <c r="Q30" s="182">
        <f t="shared" si="3"/>
        <v>99820</v>
      </c>
      <c r="R30" s="157">
        <f t="shared" si="3"/>
        <v>103060</v>
      </c>
    </row>
    <row r="31" spans="1:18" ht="12.75" customHeight="1">
      <c r="A31" s="126"/>
      <c r="B31" s="249" t="s">
        <v>6</v>
      </c>
      <c r="C31" s="238"/>
      <c r="D31" s="238"/>
      <c r="E31" s="238"/>
      <c r="F31" s="238"/>
      <c r="G31" s="238"/>
      <c r="H31" s="238"/>
      <c r="I31" s="238"/>
      <c r="J31" s="173">
        <v>555</v>
      </c>
      <c r="K31" s="174">
        <v>2</v>
      </c>
      <c r="L31" s="174">
        <v>3</v>
      </c>
      <c r="M31" s="175" t="s">
        <v>122</v>
      </c>
      <c r="N31" s="108" t="s">
        <v>122</v>
      </c>
      <c r="O31" s="176"/>
      <c r="P31" s="177">
        <f t="shared" si="3"/>
        <v>96864</v>
      </c>
      <c r="Q31" s="177">
        <f t="shared" si="3"/>
        <v>99820</v>
      </c>
      <c r="R31" s="109">
        <f t="shared" si="3"/>
        <v>103060</v>
      </c>
    </row>
    <row r="32" spans="1:18" ht="42.75" customHeight="1">
      <c r="A32" s="126"/>
      <c r="B32" s="249" t="s">
        <v>129</v>
      </c>
      <c r="C32" s="238"/>
      <c r="D32" s="238"/>
      <c r="E32" s="238"/>
      <c r="F32" s="238"/>
      <c r="G32" s="238"/>
      <c r="H32" s="238"/>
      <c r="I32" s="238"/>
      <c r="J32" s="173">
        <v>555</v>
      </c>
      <c r="K32" s="174">
        <v>2</v>
      </c>
      <c r="L32" s="174">
        <v>3</v>
      </c>
      <c r="M32" s="175" t="s">
        <v>94</v>
      </c>
      <c r="N32" s="108" t="s">
        <v>122</v>
      </c>
      <c r="O32" s="176"/>
      <c r="P32" s="177">
        <f>P33+P34</f>
        <v>96864</v>
      </c>
      <c r="Q32" s="177">
        <f>Q33+Q34</f>
        <v>99820</v>
      </c>
      <c r="R32" s="109">
        <f>R33+R34</f>
        <v>103060</v>
      </c>
    </row>
    <row r="33" spans="1:18" ht="21.75" customHeight="1">
      <c r="A33" s="126"/>
      <c r="B33" s="249" t="s">
        <v>124</v>
      </c>
      <c r="C33" s="238"/>
      <c r="D33" s="238"/>
      <c r="E33" s="238"/>
      <c r="F33" s="238"/>
      <c r="G33" s="238"/>
      <c r="H33" s="238"/>
      <c r="I33" s="238"/>
      <c r="J33" s="173">
        <v>555</v>
      </c>
      <c r="K33" s="174">
        <v>2</v>
      </c>
      <c r="L33" s="174">
        <v>3</v>
      </c>
      <c r="M33" s="175" t="s">
        <v>94</v>
      </c>
      <c r="N33" s="108">
        <v>120</v>
      </c>
      <c r="O33" s="176"/>
      <c r="P33" s="177">
        <v>95364</v>
      </c>
      <c r="Q33" s="177">
        <v>98320</v>
      </c>
      <c r="R33" s="109">
        <v>101560</v>
      </c>
    </row>
    <row r="34" spans="1:18" ht="21.75" customHeight="1">
      <c r="A34" s="126"/>
      <c r="B34" s="249" t="s">
        <v>126</v>
      </c>
      <c r="C34" s="238"/>
      <c r="D34" s="238"/>
      <c r="E34" s="238"/>
      <c r="F34" s="238"/>
      <c r="G34" s="238"/>
      <c r="H34" s="238"/>
      <c r="I34" s="238"/>
      <c r="J34" s="173">
        <v>555</v>
      </c>
      <c r="K34" s="174">
        <v>2</v>
      </c>
      <c r="L34" s="174">
        <v>3</v>
      </c>
      <c r="M34" s="175" t="s">
        <v>94</v>
      </c>
      <c r="N34" s="108">
        <v>240</v>
      </c>
      <c r="O34" s="176"/>
      <c r="P34" s="177">
        <v>1500</v>
      </c>
      <c r="Q34" s="177">
        <v>1500</v>
      </c>
      <c r="R34" s="109">
        <v>1500</v>
      </c>
    </row>
    <row r="35" spans="1:18" s="120" customFormat="1" ht="21.75" customHeight="1">
      <c r="A35" s="170"/>
      <c r="B35" s="252" t="s">
        <v>130</v>
      </c>
      <c r="C35" s="253"/>
      <c r="D35" s="253"/>
      <c r="E35" s="253"/>
      <c r="F35" s="253"/>
      <c r="G35" s="253"/>
      <c r="H35" s="253"/>
      <c r="I35" s="253"/>
      <c r="J35" s="178">
        <v>555</v>
      </c>
      <c r="K35" s="179">
        <v>3</v>
      </c>
      <c r="L35" s="179">
        <v>0</v>
      </c>
      <c r="M35" s="180" t="s">
        <v>122</v>
      </c>
      <c r="N35" s="156" t="s">
        <v>122</v>
      </c>
      <c r="O35" s="181"/>
      <c r="P35" s="182">
        <f>P36+P41</f>
        <v>66700</v>
      </c>
      <c r="Q35" s="182">
        <f>Q36+Q41</f>
        <v>53700</v>
      </c>
      <c r="R35" s="157">
        <f>R36+R41</f>
        <v>53700</v>
      </c>
    </row>
    <row r="36" spans="1:18" s="119" customFormat="1" ht="32.25" customHeight="1">
      <c r="A36" s="172"/>
      <c r="B36" s="254" t="s">
        <v>131</v>
      </c>
      <c r="C36" s="255"/>
      <c r="D36" s="255"/>
      <c r="E36" s="255"/>
      <c r="F36" s="255"/>
      <c r="G36" s="255"/>
      <c r="H36" s="255"/>
      <c r="I36" s="255"/>
      <c r="J36" s="183">
        <v>555</v>
      </c>
      <c r="K36" s="184">
        <v>3</v>
      </c>
      <c r="L36" s="184">
        <v>9</v>
      </c>
      <c r="M36" s="185" t="s">
        <v>122</v>
      </c>
      <c r="N36" s="117" t="s">
        <v>122</v>
      </c>
      <c r="O36" s="186"/>
      <c r="P36" s="187">
        <f>P37+P39</f>
        <v>13000</v>
      </c>
      <c r="Q36" s="187">
        <f>Q37+Q39</f>
        <v>0</v>
      </c>
      <c r="R36" s="118">
        <f>R37+R39</f>
        <v>0</v>
      </c>
    </row>
    <row r="37" spans="1:18" ht="12.75" customHeight="1">
      <c r="A37" s="126"/>
      <c r="B37" s="256" t="s">
        <v>155</v>
      </c>
      <c r="C37" s="238"/>
      <c r="D37" s="238"/>
      <c r="E37" s="238"/>
      <c r="F37" s="238"/>
      <c r="G37" s="238"/>
      <c r="H37" s="238"/>
      <c r="I37" s="238"/>
      <c r="J37" s="173">
        <v>555</v>
      </c>
      <c r="K37" s="174">
        <v>3</v>
      </c>
      <c r="L37" s="174">
        <v>9</v>
      </c>
      <c r="M37" s="188">
        <v>8800003190</v>
      </c>
      <c r="N37" s="108" t="s">
        <v>122</v>
      </c>
      <c r="O37" s="176"/>
      <c r="P37" s="177">
        <f>P38</f>
        <v>10000</v>
      </c>
      <c r="Q37" s="177">
        <f>Q38</f>
        <v>0</v>
      </c>
      <c r="R37" s="109">
        <f>R38</f>
        <v>0</v>
      </c>
    </row>
    <row r="38" spans="1:18" ht="21.75" customHeight="1">
      <c r="A38" s="126"/>
      <c r="B38" s="249" t="s">
        <v>126</v>
      </c>
      <c r="C38" s="238"/>
      <c r="D38" s="238"/>
      <c r="E38" s="238"/>
      <c r="F38" s="238"/>
      <c r="G38" s="238"/>
      <c r="H38" s="238"/>
      <c r="I38" s="238"/>
      <c r="J38" s="173">
        <v>555</v>
      </c>
      <c r="K38" s="174">
        <v>3</v>
      </c>
      <c r="L38" s="174">
        <v>9</v>
      </c>
      <c r="M38" s="188">
        <v>8800003190</v>
      </c>
      <c r="N38" s="108">
        <v>240</v>
      </c>
      <c r="O38" s="176"/>
      <c r="P38" s="177">
        <v>10000</v>
      </c>
      <c r="Q38" s="177">
        <v>0</v>
      </c>
      <c r="R38" s="109">
        <v>0</v>
      </c>
    </row>
    <row r="39" spans="1:18" ht="12.75" customHeight="1">
      <c r="A39" s="126"/>
      <c r="B39" s="256" t="s">
        <v>156</v>
      </c>
      <c r="C39" s="238"/>
      <c r="D39" s="238"/>
      <c r="E39" s="238"/>
      <c r="F39" s="238"/>
      <c r="G39" s="238"/>
      <c r="H39" s="238"/>
      <c r="I39" s="238"/>
      <c r="J39" s="173">
        <v>555</v>
      </c>
      <c r="K39" s="174">
        <v>3</v>
      </c>
      <c r="L39" s="174">
        <v>9</v>
      </c>
      <c r="M39" s="188">
        <v>8800045870</v>
      </c>
      <c r="N39" s="108" t="s">
        <v>122</v>
      </c>
      <c r="O39" s="176"/>
      <c r="P39" s="177">
        <f>P40</f>
        <v>3000</v>
      </c>
      <c r="Q39" s="177">
        <f>Q40</f>
        <v>0</v>
      </c>
      <c r="R39" s="109">
        <f>R40</f>
        <v>0</v>
      </c>
    </row>
    <row r="40" spans="1:18" ht="21.75" customHeight="1">
      <c r="A40" s="126"/>
      <c r="B40" s="249" t="s">
        <v>126</v>
      </c>
      <c r="C40" s="238"/>
      <c r="D40" s="238"/>
      <c r="E40" s="238"/>
      <c r="F40" s="238"/>
      <c r="G40" s="238"/>
      <c r="H40" s="238"/>
      <c r="I40" s="238"/>
      <c r="J40" s="173">
        <v>555</v>
      </c>
      <c r="K40" s="174">
        <v>3</v>
      </c>
      <c r="L40" s="174">
        <v>9</v>
      </c>
      <c r="M40" s="188">
        <v>8800045870</v>
      </c>
      <c r="N40" s="108">
        <v>240</v>
      </c>
      <c r="O40" s="176"/>
      <c r="P40" s="177">
        <v>3000</v>
      </c>
      <c r="Q40" s="177">
        <v>0</v>
      </c>
      <c r="R40" s="109">
        <v>0</v>
      </c>
    </row>
    <row r="41" spans="1:18" s="119" customFormat="1" ht="12.75" customHeight="1">
      <c r="A41" s="171"/>
      <c r="B41" s="254" t="s">
        <v>39</v>
      </c>
      <c r="C41" s="255"/>
      <c r="D41" s="255"/>
      <c r="E41" s="255"/>
      <c r="F41" s="255"/>
      <c r="G41" s="255"/>
      <c r="H41" s="255"/>
      <c r="I41" s="255"/>
      <c r="J41" s="183">
        <v>555</v>
      </c>
      <c r="K41" s="184">
        <v>3</v>
      </c>
      <c r="L41" s="184">
        <v>10</v>
      </c>
      <c r="M41" s="185" t="s">
        <v>122</v>
      </c>
      <c r="N41" s="117" t="s">
        <v>122</v>
      </c>
      <c r="O41" s="186"/>
      <c r="P41" s="187">
        <f>P42</f>
        <v>53700</v>
      </c>
      <c r="Q41" s="187">
        <f>Q42</f>
        <v>53700</v>
      </c>
      <c r="R41" s="118">
        <f>R42</f>
        <v>53700</v>
      </c>
    </row>
    <row r="42" spans="1:18" ht="12.75" customHeight="1">
      <c r="A42" s="126"/>
      <c r="B42" s="249" t="s">
        <v>133</v>
      </c>
      <c r="C42" s="238"/>
      <c r="D42" s="238"/>
      <c r="E42" s="238"/>
      <c r="F42" s="238"/>
      <c r="G42" s="238"/>
      <c r="H42" s="238"/>
      <c r="I42" s="238"/>
      <c r="J42" s="173">
        <v>555</v>
      </c>
      <c r="K42" s="174">
        <v>3</v>
      </c>
      <c r="L42" s="174">
        <v>10</v>
      </c>
      <c r="M42" s="175" t="s">
        <v>90</v>
      </c>
      <c r="N42" s="108" t="s">
        <v>122</v>
      </c>
      <c r="O42" s="176"/>
      <c r="P42" s="177">
        <f>P43+P44</f>
        <v>53700</v>
      </c>
      <c r="Q42" s="177">
        <f>Q43+Q44</f>
        <v>53700</v>
      </c>
      <c r="R42" s="109">
        <f>R43+R44</f>
        <v>53700</v>
      </c>
    </row>
    <row r="43" spans="1:18" ht="21.75" customHeight="1">
      <c r="A43" s="126"/>
      <c r="B43" s="249" t="s">
        <v>126</v>
      </c>
      <c r="C43" s="238"/>
      <c r="D43" s="238"/>
      <c r="E43" s="238"/>
      <c r="F43" s="238"/>
      <c r="G43" s="238"/>
      <c r="H43" s="238"/>
      <c r="I43" s="238"/>
      <c r="J43" s="173">
        <v>555</v>
      </c>
      <c r="K43" s="174">
        <v>3</v>
      </c>
      <c r="L43" s="174">
        <v>10</v>
      </c>
      <c r="M43" s="175" t="s">
        <v>90</v>
      </c>
      <c r="N43" s="108">
        <v>240</v>
      </c>
      <c r="O43" s="176"/>
      <c r="P43" s="177">
        <v>33700</v>
      </c>
      <c r="Q43" s="177">
        <v>33700</v>
      </c>
      <c r="R43" s="109">
        <v>33700</v>
      </c>
    </row>
    <row r="44" spans="1:18" ht="12.75" customHeight="1">
      <c r="A44" s="126"/>
      <c r="B44" s="249" t="s">
        <v>33</v>
      </c>
      <c r="C44" s="238"/>
      <c r="D44" s="238"/>
      <c r="E44" s="238"/>
      <c r="F44" s="238"/>
      <c r="G44" s="238"/>
      <c r="H44" s="238"/>
      <c r="I44" s="238"/>
      <c r="J44" s="173">
        <v>555</v>
      </c>
      <c r="K44" s="174">
        <v>3</v>
      </c>
      <c r="L44" s="174">
        <v>10</v>
      </c>
      <c r="M44" s="175" t="s">
        <v>90</v>
      </c>
      <c r="N44" s="108">
        <v>850</v>
      </c>
      <c r="O44" s="176"/>
      <c r="P44" s="177">
        <v>20000</v>
      </c>
      <c r="Q44" s="177">
        <v>20000</v>
      </c>
      <c r="R44" s="109">
        <v>20000</v>
      </c>
    </row>
    <row r="45" spans="1:18" s="120" customFormat="1" ht="12.75" customHeight="1">
      <c r="A45" s="170"/>
      <c r="B45" s="252" t="s">
        <v>134</v>
      </c>
      <c r="C45" s="253"/>
      <c r="D45" s="253"/>
      <c r="E45" s="253"/>
      <c r="F45" s="253"/>
      <c r="G45" s="253"/>
      <c r="H45" s="253"/>
      <c r="I45" s="253"/>
      <c r="J45" s="178">
        <v>555</v>
      </c>
      <c r="K45" s="179">
        <v>4</v>
      </c>
      <c r="L45" s="179">
        <v>0</v>
      </c>
      <c r="M45" s="180" t="s">
        <v>122</v>
      </c>
      <c r="N45" s="156" t="s">
        <v>122</v>
      </c>
      <c r="O45" s="181"/>
      <c r="P45" s="182">
        <f>P46</f>
        <v>521110</v>
      </c>
      <c r="Q45" s="182">
        <f t="shared" ref="Q45:R47" si="4">Q46</f>
        <v>4561760</v>
      </c>
      <c r="R45" s="157">
        <f t="shared" si="4"/>
        <v>601300</v>
      </c>
    </row>
    <row r="46" spans="1:18" s="119" customFormat="1" ht="12.75" customHeight="1">
      <c r="A46" s="171"/>
      <c r="B46" s="254" t="s">
        <v>135</v>
      </c>
      <c r="C46" s="255"/>
      <c r="D46" s="255"/>
      <c r="E46" s="255"/>
      <c r="F46" s="255"/>
      <c r="G46" s="255"/>
      <c r="H46" s="255"/>
      <c r="I46" s="255"/>
      <c r="J46" s="183">
        <v>555</v>
      </c>
      <c r="K46" s="184">
        <v>4</v>
      </c>
      <c r="L46" s="184">
        <v>9</v>
      </c>
      <c r="M46" s="185" t="s">
        <v>122</v>
      </c>
      <c r="N46" s="117" t="s">
        <v>122</v>
      </c>
      <c r="O46" s="186"/>
      <c r="P46" s="187">
        <f>P47+P49</f>
        <v>521110</v>
      </c>
      <c r="Q46" s="187">
        <f>Q47+Q49</f>
        <v>4561760</v>
      </c>
      <c r="R46" s="118">
        <f>R47+R49</f>
        <v>601300</v>
      </c>
    </row>
    <row r="47" spans="1:18" ht="12.75" customHeight="1">
      <c r="A47" s="126"/>
      <c r="B47" s="249" t="s">
        <v>136</v>
      </c>
      <c r="C47" s="238"/>
      <c r="D47" s="238"/>
      <c r="E47" s="238"/>
      <c r="F47" s="238"/>
      <c r="G47" s="238"/>
      <c r="H47" s="238"/>
      <c r="I47" s="238"/>
      <c r="J47" s="173">
        <v>555</v>
      </c>
      <c r="K47" s="174">
        <v>4</v>
      </c>
      <c r="L47" s="174">
        <v>9</v>
      </c>
      <c r="M47" s="175" t="s">
        <v>95</v>
      </c>
      <c r="N47" s="108" t="s">
        <v>122</v>
      </c>
      <c r="O47" s="176"/>
      <c r="P47" s="177">
        <f>P48</f>
        <v>521110</v>
      </c>
      <c r="Q47" s="177">
        <f t="shared" si="4"/>
        <v>561760</v>
      </c>
      <c r="R47" s="109">
        <f t="shared" si="4"/>
        <v>601300</v>
      </c>
    </row>
    <row r="48" spans="1:18" ht="21.75" customHeight="1">
      <c r="A48" s="126"/>
      <c r="B48" s="249" t="s">
        <v>126</v>
      </c>
      <c r="C48" s="238"/>
      <c r="D48" s="238"/>
      <c r="E48" s="238"/>
      <c r="F48" s="238"/>
      <c r="G48" s="238"/>
      <c r="H48" s="238"/>
      <c r="I48" s="238"/>
      <c r="J48" s="173">
        <v>555</v>
      </c>
      <c r="K48" s="174">
        <v>4</v>
      </c>
      <c r="L48" s="174">
        <v>9</v>
      </c>
      <c r="M48" s="175" t="s">
        <v>95</v>
      </c>
      <c r="N48" s="108">
        <v>240</v>
      </c>
      <c r="O48" s="176"/>
      <c r="P48" s="202">
        <v>521110</v>
      </c>
      <c r="Q48" s="200">
        <v>561760</v>
      </c>
      <c r="R48" s="201">
        <v>601300</v>
      </c>
    </row>
    <row r="49" spans="1:20" ht="12.75" customHeight="1">
      <c r="A49" s="126"/>
      <c r="B49" s="249" t="s">
        <v>136</v>
      </c>
      <c r="C49" s="238"/>
      <c r="D49" s="238"/>
      <c r="E49" s="238"/>
      <c r="F49" s="238"/>
      <c r="G49" s="238"/>
      <c r="H49" s="238"/>
      <c r="I49" s="238"/>
      <c r="J49" s="173">
        <v>555</v>
      </c>
      <c r="K49" s="174">
        <v>4</v>
      </c>
      <c r="L49" s="174">
        <v>9</v>
      </c>
      <c r="M49" s="188">
        <v>6100470760</v>
      </c>
      <c r="N49" s="108" t="s">
        <v>122</v>
      </c>
      <c r="O49" s="176"/>
      <c r="P49" s="177"/>
      <c r="Q49" s="177">
        <f>Q50</f>
        <v>4000000</v>
      </c>
      <c r="R49" s="109">
        <v>0</v>
      </c>
    </row>
    <row r="50" spans="1:20" ht="21.75" customHeight="1">
      <c r="A50" s="126"/>
      <c r="B50" s="249" t="s">
        <v>126</v>
      </c>
      <c r="C50" s="238"/>
      <c r="D50" s="238"/>
      <c r="E50" s="238"/>
      <c r="F50" s="238"/>
      <c r="G50" s="238"/>
      <c r="H50" s="238"/>
      <c r="I50" s="238"/>
      <c r="J50" s="173">
        <v>555</v>
      </c>
      <c r="K50" s="174">
        <v>4</v>
      </c>
      <c r="L50" s="174">
        <v>9</v>
      </c>
      <c r="M50" s="188">
        <v>6100470760</v>
      </c>
      <c r="N50" s="108">
        <v>240</v>
      </c>
      <c r="O50" s="176"/>
      <c r="P50" s="177"/>
      <c r="Q50" s="177">
        <v>4000000</v>
      </c>
      <c r="R50" s="109">
        <v>0</v>
      </c>
    </row>
    <row r="51" spans="1:20" s="120" customFormat="1" ht="12.75" customHeight="1">
      <c r="A51" s="170"/>
      <c r="B51" s="252" t="s">
        <v>137</v>
      </c>
      <c r="C51" s="253"/>
      <c r="D51" s="253"/>
      <c r="E51" s="253"/>
      <c r="F51" s="253"/>
      <c r="G51" s="253"/>
      <c r="H51" s="253"/>
      <c r="I51" s="253"/>
      <c r="J51" s="178">
        <v>555</v>
      </c>
      <c r="K51" s="179">
        <v>5</v>
      </c>
      <c r="L51" s="179">
        <v>0</v>
      </c>
      <c r="M51" s="180" t="s">
        <v>122</v>
      </c>
      <c r="N51" s="156" t="s">
        <v>122</v>
      </c>
      <c r="O51" s="181"/>
      <c r="P51" s="182">
        <f>P52</f>
        <v>473220</v>
      </c>
      <c r="Q51" s="182">
        <f>Q52</f>
        <v>135000</v>
      </c>
      <c r="R51" s="157">
        <f>R52</f>
        <v>100000</v>
      </c>
    </row>
    <row r="52" spans="1:20" s="119" customFormat="1" ht="12.75" customHeight="1">
      <c r="A52" s="171"/>
      <c r="B52" s="254" t="s">
        <v>35</v>
      </c>
      <c r="C52" s="255"/>
      <c r="D52" s="255"/>
      <c r="E52" s="255"/>
      <c r="F52" s="255"/>
      <c r="G52" s="255"/>
      <c r="H52" s="255"/>
      <c r="I52" s="255"/>
      <c r="J52" s="183">
        <v>555</v>
      </c>
      <c r="K52" s="184">
        <v>5</v>
      </c>
      <c r="L52" s="184">
        <v>3</v>
      </c>
      <c r="M52" s="185" t="s">
        <v>122</v>
      </c>
      <c r="N52" s="117" t="s">
        <v>122</v>
      </c>
      <c r="O52" s="186"/>
      <c r="P52" s="187">
        <f>P53+P55+P57</f>
        <v>473220</v>
      </c>
      <c r="Q52" s="187">
        <f>Q53+Q55+Q57</f>
        <v>135000</v>
      </c>
      <c r="R52" s="118">
        <f>R53+R55+R57</f>
        <v>100000</v>
      </c>
    </row>
    <row r="53" spans="1:20" ht="12.75" customHeight="1">
      <c r="A53" s="126"/>
      <c r="B53" s="249" t="s">
        <v>35</v>
      </c>
      <c r="C53" s="238"/>
      <c r="D53" s="238"/>
      <c r="E53" s="238"/>
      <c r="F53" s="238"/>
      <c r="G53" s="238"/>
      <c r="H53" s="238"/>
      <c r="I53" s="238"/>
      <c r="J53" s="173">
        <v>555</v>
      </c>
      <c r="K53" s="174">
        <v>5</v>
      </c>
      <c r="L53" s="174">
        <v>3</v>
      </c>
      <c r="M53" s="175" t="s">
        <v>96</v>
      </c>
      <c r="N53" s="108" t="s">
        <v>122</v>
      </c>
      <c r="O53" s="176"/>
      <c r="P53" s="177">
        <f>P54</f>
        <v>443820</v>
      </c>
      <c r="Q53" s="177">
        <f>Q54</f>
        <v>135000</v>
      </c>
      <c r="R53" s="109">
        <f>R54</f>
        <v>100000</v>
      </c>
    </row>
    <row r="54" spans="1:20" ht="21.75" customHeight="1">
      <c r="A54" s="126"/>
      <c r="B54" s="249" t="s">
        <v>126</v>
      </c>
      <c r="C54" s="238"/>
      <c r="D54" s="238"/>
      <c r="E54" s="238"/>
      <c r="F54" s="238"/>
      <c r="G54" s="238"/>
      <c r="H54" s="238"/>
      <c r="I54" s="238"/>
      <c r="J54" s="173">
        <v>555</v>
      </c>
      <c r="K54" s="174">
        <v>5</v>
      </c>
      <c r="L54" s="174">
        <v>3</v>
      </c>
      <c r="M54" s="175" t="s">
        <v>96</v>
      </c>
      <c r="N54" s="108">
        <v>240</v>
      </c>
      <c r="O54" s="176"/>
      <c r="P54" s="177">
        <v>443820</v>
      </c>
      <c r="Q54" s="177">
        <v>135000</v>
      </c>
      <c r="R54" s="109">
        <v>100000</v>
      </c>
    </row>
    <row r="55" spans="1:20" ht="12.75" customHeight="1">
      <c r="A55" s="126"/>
      <c r="B55" s="249" t="s">
        <v>138</v>
      </c>
      <c r="C55" s="238"/>
      <c r="D55" s="238"/>
      <c r="E55" s="238"/>
      <c r="F55" s="238"/>
      <c r="G55" s="238"/>
      <c r="H55" s="238"/>
      <c r="I55" s="238"/>
      <c r="J55" s="173">
        <v>555</v>
      </c>
      <c r="K55" s="174">
        <v>5</v>
      </c>
      <c r="L55" s="174">
        <v>3</v>
      </c>
      <c r="M55" s="175" t="s">
        <v>97</v>
      </c>
      <c r="N55" s="108" t="s">
        <v>122</v>
      </c>
      <c r="O55" s="176"/>
      <c r="P55" s="177">
        <f>P56</f>
        <v>19400</v>
      </c>
      <c r="Q55" s="177">
        <f>Q56</f>
        <v>0</v>
      </c>
      <c r="R55" s="109">
        <f>R56</f>
        <v>0</v>
      </c>
    </row>
    <row r="56" spans="1:20" ht="21.75" customHeight="1">
      <c r="A56" s="126"/>
      <c r="B56" s="249" t="s">
        <v>126</v>
      </c>
      <c r="C56" s="238"/>
      <c r="D56" s="238"/>
      <c r="E56" s="238"/>
      <c r="F56" s="238"/>
      <c r="G56" s="238"/>
      <c r="H56" s="238"/>
      <c r="I56" s="238"/>
      <c r="J56" s="173">
        <v>555</v>
      </c>
      <c r="K56" s="174">
        <v>5</v>
      </c>
      <c r="L56" s="174">
        <v>3</v>
      </c>
      <c r="M56" s="175" t="s">
        <v>97</v>
      </c>
      <c r="N56" s="108">
        <v>240</v>
      </c>
      <c r="O56" s="176"/>
      <c r="P56" s="177">
        <v>19400</v>
      </c>
      <c r="Q56" s="177">
        <v>0</v>
      </c>
      <c r="R56" s="109">
        <v>0</v>
      </c>
    </row>
    <row r="57" spans="1:20" ht="12.75" customHeight="1">
      <c r="A57" s="126"/>
      <c r="B57" s="249" t="s">
        <v>139</v>
      </c>
      <c r="C57" s="238"/>
      <c r="D57" s="238"/>
      <c r="E57" s="238"/>
      <c r="F57" s="238"/>
      <c r="G57" s="238"/>
      <c r="H57" s="238"/>
      <c r="I57" s="238"/>
      <c r="J57" s="173">
        <v>555</v>
      </c>
      <c r="K57" s="174">
        <v>5</v>
      </c>
      <c r="L57" s="174">
        <v>3</v>
      </c>
      <c r="M57" s="175" t="s">
        <v>140</v>
      </c>
      <c r="N57" s="108" t="s">
        <v>122</v>
      </c>
      <c r="O57" s="176"/>
      <c r="P57" s="177">
        <f>P58</f>
        <v>10000</v>
      </c>
      <c r="Q57" s="177">
        <f>Q58</f>
        <v>0</v>
      </c>
      <c r="R57" s="109">
        <f>R58</f>
        <v>0</v>
      </c>
    </row>
    <row r="58" spans="1:20" ht="21.75" customHeight="1">
      <c r="A58" s="126"/>
      <c r="B58" s="249" t="s">
        <v>126</v>
      </c>
      <c r="C58" s="238"/>
      <c r="D58" s="238"/>
      <c r="E58" s="238"/>
      <c r="F58" s="238"/>
      <c r="G58" s="238"/>
      <c r="H58" s="238"/>
      <c r="I58" s="238"/>
      <c r="J58" s="173">
        <v>555</v>
      </c>
      <c r="K58" s="174">
        <v>5</v>
      </c>
      <c r="L58" s="174">
        <v>3</v>
      </c>
      <c r="M58" s="175" t="s">
        <v>140</v>
      </c>
      <c r="N58" s="108">
        <v>240</v>
      </c>
      <c r="O58" s="176"/>
      <c r="P58" s="177">
        <v>10000</v>
      </c>
      <c r="Q58" s="177">
        <v>0</v>
      </c>
      <c r="R58" s="109">
        <v>0</v>
      </c>
    </row>
    <row r="59" spans="1:20" s="120" customFormat="1" ht="12.75" customHeight="1">
      <c r="A59" s="170"/>
      <c r="B59" s="252" t="s">
        <v>141</v>
      </c>
      <c r="C59" s="253"/>
      <c r="D59" s="253"/>
      <c r="E59" s="253"/>
      <c r="F59" s="253"/>
      <c r="G59" s="253"/>
      <c r="H59" s="253"/>
      <c r="I59" s="253"/>
      <c r="J59" s="178">
        <v>555</v>
      </c>
      <c r="K59" s="179">
        <v>8</v>
      </c>
      <c r="L59" s="179">
        <v>0</v>
      </c>
      <c r="M59" s="180" t="s">
        <v>122</v>
      </c>
      <c r="N59" s="156" t="s">
        <v>122</v>
      </c>
      <c r="O59" s="181"/>
      <c r="P59" s="182">
        <f>P60</f>
        <v>1973500</v>
      </c>
      <c r="Q59" s="182">
        <f>Q60</f>
        <v>946653.5</v>
      </c>
      <c r="R59" s="157">
        <f>R60</f>
        <v>1056855</v>
      </c>
    </row>
    <row r="60" spans="1:20" s="119" customFormat="1" ht="12.75" customHeight="1">
      <c r="A60" s="171"/>
      <c r="B60" s="254" t="s">
        <v>142</v>
      </c>
      <c r="C60" s="255"/>
      <c r="D60" s="255"/>
      <c r="E60" s="255"/>
      <c r="F60" s="255"/>
      <c r="G60" s="255"/>
      <c r="H60" s="255"/>
      <c r="I60" s="255"/>
      <c r="J60" s="183">
        <v>555</v>
      </c>
      <c r="K60" s="184">
        <v>8</v>
      </c>
      <c r="L60" s="184">
        <v>1</v>
      </c>
      <c r="M60" s="185" t="s">
        <v>122</v>
      </c>
      <c r="N60" s="117" t="s">
        <v>122</v>
      </c>
      <c r="O60" s="186"/>
      <c r="P60" s="187">
        <f>P61+P65</f>
        <v>1973500</v>
      </c>
      <c r="Q60" s="187">
        <f>Q61+Q65</f>
        <v>946653.5</v>
      </c>
      <c r="R60" s="118">
        <f>R61+R65</f>
        <v>1056855</v>
      </c>
      <c r="T60" s="155"/>
    </row>
    <row r="61" spans="1:20" ht="21.75" customHeight="1">
      <c r="A61" s="126"/>
      <c r="B61" s="249" t="s">
        <v>144</v>
      </c>
      <c r="C61" s="238"/>
      <c r="D61" s="238"/>
      <c r="E61" s="238"/>
      <c r="F61" s="238"/>
      <c r="G61" s="238"/>
      <c r="H61" s="238"/>
      <c r="I61" s="238"/>
      <c r="J61" s="173">
        <v>555</v>
      </c>
      <c r="K61" s="174">
        <v>8</v>
      </c>
      <c r="L61" s="174">
        <v>1</v>
      </c>
      <c r="M61" s="175" t="s">
        <v>99</v>
      </c>
      <c r="N61" s="108" t="s">
        <v>122</v>
      </c>
      <c r="O61" s="176"/>
      <c r="P61" s="177">
        <f>P62+P63+P64</f>
        <v>1943500</v>
      </c>
      <c r="Q61" s="177">
        <f>Q62+Q63+Q64</f>
        <v>946653.5</v>
      </c>
      <c r="R61" s="109">
        <f>R62+R63+R64</f>
        <v>1056855</v>
      </c>
    </row>
    <row r="62" spans="1:20" ht="12.75" customHeight="1">
      <c r="A62" s="126"/>
      <c r="B62" s="249" t="s">
        <v>143</v>
      </c>
      <c r="C62" s="238"/>
      <c r="D62" s="238"/>
      <c r="E62" s="238"/>
      <c r="F62" s="238"/>
      <c r="G62" s="238"/>
      <c r="H62" s="238"/>
      <c r="I62" s="238"/>
      <c r="J62" s="173">
        <v>555</v>
      </c>
      <c r="K62" s="174">
        <v>8</v>
      </c>
      <c r="L62" s="174">
        <v>1</v>
      </c>
      <c r="M62" s="175" t="s">
        <v>99</v>
      </c>
      <c r="N62" s="108">
        <v>110</v>
      </c>
      <c r="O62" s="176"/>
      <c r="P62" s="177">
        <v>1477400</v>
      </c>
      <c r="Q62" s="177">
        <v>651000</v>
      </c>
      <c r="R62" s="109">
        <v>651000</v>
      </c>
    </row>
    <row r="63" spans="1:20" ht="21.75" customHeight="1">
      <c r="A63" s="126"/>
      <c r="B63" s="249" t="s">
        <v>126</v>
      </c>
      <c r="C63" s="238"/>
      <c r="D63" s="238"/>
      <c r="E63" s="238"/>
      <c r="F63" s="238"/>
      <c r="G63" s="238"/>
      <c r="H63" s="238"/>
      <c r="I63" s="238"/>
      <c r="J63" s="173">
        <v>555</v>
      </c>
      <c r="K63" s="174">
        <v>8</v>
      </c>
      <c r="L63" s="174">
        <v>1</v>
      </c>
      <c r="M63" s="175" t="s">
        <v>99</v>
      </c>
      <c r="N63" s="108">
        <v>240</v>
      </c>
      <c r="O63" s="176"/>
      <c r="P63" s="177">
        <v>465100</v>
      </c>
      <c r="Q63" s="177">
        <v>294653.5</v>
      </c>
      <c r="R63" s="127">
        <v>404855</v>
      </c>
    </row>
    <row r="64" spans="1:20" ht="12.75" customHeight="1">
      <c r="A64" s="126"/>
      <c r="B64" s="249" t="s">
        <v>33</v>
      </c>
      <c r="C64" s="238"/>
      <c r="D64" s="238"/>
      <c r="E64" s="238"/>
      <c r="F64" s="238"/>
      <c r="G64" s="238"/>
      <c r="H64" s="238"/>
      <c r="I64" s="238"/>
      <c r="J64" s="173">
        <v>555</v>
      </c>
      <c r="K64" s="174">
        <v>8</v>
      </c>
      <c r="L64" s="174">
        <v>1</v>
      </c>
      <c r="M64" s="175" t="s">
        <v>99</v>
      </c>
      <c r="N64" s="108">
        <v>850</v>
      </c>
      <c r="O64" s="176"/>
      <c r="P64" s="177">
        <v>1000</v>
      </c>
      <c r="Q64" s="177">
        <v>1000</v>
      </c>
      <c r="R64" s="109">
        <v>1000</v>
      </c>
    </row>
    <row r="65" spans="1:18" ht="12.75" customHeight="1">
      <c r="A65" s="126"/>
      <c r="B65" s="249" t="s">
        <v>145</v>
      </c>
      <c r="C65" s="238"/>
      <c r="D65" s="238"/>
      <c r="E65" s="238"/>
      <c r="F65" s="238"/>
      <c r="G65" s="238"/>
      <c r="H65" s="238"/>
      <c r="I65" s="238"/>
      <c r="J65" s="173">
        <v>555</v>
      </c>
      <c r="K65" s="174">
        <v>8</v>
      </c>
      <c r="L65" s="174">
        <v>1</v>
      </c>
      <c r="M65" s="175" t="s">
        <v>146</v>
      </c>
      <c r="N65" s="108" t="s">
        <v>122</v>
      </c>
      <c r="O65" s="176"/>
      <c r="P65" s="177">
        <f>P66</f>
        <v>30000</v>
      </c>
      <c r="Q65" s="177">
        <f>Q66</f>
        <v>0</v>
      </c>
      <c r="R65" s="109">
        <f>R66</f>
        <v>0</v>
      </c>
    </row>
    <row r="66" spans="1:18" ht="21.75" customHeight="1">
      <c r="A66" s="126"/>
      <c r="B66" s="249" t="s">
        <v>126</v>
      </c>
      <c r="C66" s="238"/>
      <c r="D66" s="238"/>
      <c r="E66" s="238"/>
      <c r="F66" s="238"/>
      <c r="G66" s="238"/>
      <c r="H66" s="238"/>
      <c r="I66" s="238"/>
      <c r="J66" s="173">
        <v>555</v>
      </c>
      <c r="K66" s="174">
        <v>8</v>
      </c>
      <c r="L66" s="174">
        <v>1</v>
      </c>
      <c r="M66" s="175" t="s">
        <v>146</v>
      </c>
      <c r="N66" s="108">
        <v>240</v>
      </c>
      <c r="O66" s="176"/>
      <c r="P66" s="177">
        <v>30000</v>
      </c>
      <c r="Q66" s="177">
        <v>0</v>
      </c>
      <c r="R66" s="109">
        <v>0</v>
      </c>
    </row>
    <row r="67" spans="1:18" s="120" customFormat="1" ht="12.75" customHeight="1">
      <c r="A67" s="170"/>
      <c r="B67" s="252" t="s">
        <v>147</v>
      </c>
      <c r="C67" s="253"/>
      <c r="D67" s="253"/>
      <c r="E67" s="253"/>
      <c r="F67" s="253"/>
      <c r="G67" s="253"/>
      <c r="H67" s="253"/>
      <c r="I67" s="253"/>
      <c r="J67" s="178">
        <v>555</v>
      </c>
      <c r="K67" s="179">
        <v>11</v>
      </c>
      <c r="L67" s="179">
        <v>0</v>
      </c>
      <c r="M67" s="180" t="s">
        <v>122</v>
      </c>
      <c r="N67" s="156" t="s">
        <v>122</v>
      </c>
      <c r="O67" s="181"/>
      <c r="P67" s="182">
        <f>P68</f>
        <v>15000</v>
      </c>
      <c r="Q67" s="182">
        <f t="shared" ref="Q67:R69" si="5">Q68</f>
        <v>0</v>
      </c>
      <c r="R67" s="157">
        <f t="shared" si="5"/>
        <v>0</v>
      </c>
    </row>
    <row r="68" spans="1:18" ht="12.75" customHeight="1">
      <c r="A68" s="126"/>
      <c r="B68" s="249" t="s">
        <v>148</v>
      </c>
      <c r="C68" s="238"/>
      <c r="D68" s="238"/>
      <c r="E68" s="238"/>
      <c r="F68" s="238"/>
      <c r="G68" s="238"/>
      <c r="H68" s="238"/>
      <c r="I68" s="238"/>
      <c r="J68" s="173">
        <v>555</v>
      </c>
      <c r="K68" s="174">
        <v>11</v>
      </c>
      <c r="L68" s="174">
        <v>1</v>
      </c>
      <c r="M68" s="175" t="s">
        <v>122</v>
      </c>
      <c r="N68" s="108" t="s">
        <v>122</v>
      </c>
      <c r="O68" s="176"/>
      <c r="P68" s="177">
        <f>P69</f>
        <v>15000</v>
      </c>
      <c r="Q68" s="177">
        <f t="shared" si="5"/>
        <v>0</v>
      </c>
      <c r="R68" s="109">
        <f t="shared" si="5"/>
        <v>0</v>
      </c>
    </row>
    <row r="69" spans="1:18" ht="21.75" customHeight="1">
      <c r="A69" s="126"/>
      <c r="B69" s="249" t="s">
        <v>149</v>
      </c>
      <c r="C69" s="238"/>
      <c r="D69" s="238"/>
      <c r="E69" s="238"/>
      <c r="F69" s="238"/>
      <c r="G69" s="238"/>
      <c r="H69" s="238"/>
      <c r="I69" s="238"/>
      <c r="J69" s="173">
        <v>555</v>
      </c>
      <c r="K69" s="174">
        <v>11</v>
      </c>
      <c r="L69" s="174">
        <v>1</v>
      </c>
      <c r="M69" s="175" t="s">
        <v>98</v>
      </c>
      <c r="N69" s="108" t="s">
        <v>122</v>
      </c>
      <c r="O69" s="176"/>
      <c r="P69" s="177">
        <f>P70</f>
        <v>15000</v>
      </c>
      <c r="Q69" s="177">
        <f t="shared" si="5"/>
        <v>0</v>
      </c>
      <c r="R69" s="109">
        <f t="shared" si="5"/>
        <v>0</v>
      </c>
    </row>
    <row r="70" spans="1:18" ht="21.75" customHeight="1">
      <c r="A70" s="126"/>
      <c r="B70" s="249" t="s">
        <v>126</v>
      </c>
      <c r="C70" s="238"/>
      <c r="D70" s="238"/>
      <c r="E70" s="238"/>
      <c r="F70" s="238"/>
      <c r="G70" s="238"/>
      <c r="H70" s="238"/>
      <c r="I70" s="238"/>
      <c r="J70" s="173">
        <v>555</v>
      </c>
      <c r="K70" s="174">
        <v>11</v>
      </c>
      <c r="L70" s="174">
        <v>1</v>
      </c>
      <c r="M70" s="175" t="s">
        <v>98</v>
      </c>
      <c r="N70" s="108">
        <v>240</v>
      </c>
      <c r="O70" s="176"/>
      <c r="P70" s="177">
        <v>15000</v>
      </c>
      <c r="Q70" s="177">
        <v>0</v>
      </c>
      <c r="R70" s="118">
        <v>0</v>
      </c>
    </row>
    <row r="71" spans="1:18" s="120" customFormat="1" ht="12.75" customHeight="1" thickBot="1">
      <c r="A71" s="170"/>
      <c r="B71" s="250" t="s">
        <v>157</v>
      </c>
      <c r="C71" s="251"/>
      <c r="D71" s="251"/>
      <c r="E71" s="251"/>
      <c r="F71" s="251"/>
      <c r="G71" s="251"/>
      <c r="H71" s="251"/>
      <c r="I71" s="251"/>
      <c r="J71" s="193">
        <v>555</v>
      </c>
      <c r="K71" s="194">
        <v>99</v>
      </c>
      <c r="L71" s="194">
        <v>0</v>
      </c>
      <c r="M71" s="195" t="s">
        <v>122</v>
      </c>
      <c r="N71" s="169" t="s">
        <v>122</v>
      </c>
      <c r="O71" s="196"/>
      <c r="P71" s="197">
        <v>0</v>
      </c>
      <c r="Q71" s="204">
        <v>39676.5</v>
      </c>
      <c r="R71" s="205">
        <v>82575</v>
      </c>
    </row>
    <row r="72" spans="1:18" ht="21.75" hidden="1" customHeight="1">
      <c r="A72" s="115"/>
      <c r="B72" s="243"/>
      <c r="C72" s="243"/>
      <c r="D72" s="243"/>
      <c r="E72" s="243"/>
      <c r="F72" s="243"/>
      <c r="G72" s="243"/>
      <c r="H72" s="243"/>
      <c r="I72" s="244"/>
      <c r="J72" s="162"/>
      <c r="K72" s="163"/>
      <c r="L72" s="163"/>
      <c r="M72" s="164"/>
      <c r="N72" s="165"/>
      <c r="O72" s="166"/>
      <c r="P72" s="167"/>
      <c r="Q72" s="167"/>
      <c r="R72" s="168"/>
    </row>
    <row r="73" spans="1:18" ht="12.75" customHeight="1">
      <c r="A73" s="116"/>
      <c r="B73" s="116"/>
      <c r="C73" s="116"/>
      <c r="D73" s="116"/>
      <c r="E73" s="110"/>
      <c r="F73" s="111"/>
      <c r="G73" s="111"/>
      <c r="H73" s="111"/>
      <c r="I73" s="158"/>
      <c r="J73" s="110"/>
      <c r="K73" s="112"/>
      <c r="L73" s="112"/>
      <c r="M73" s="112"/>
      <c r="N73" s="112"/>
      <c r="O73" s="158"/>
      <c r="P73" s="110"/>
    </row>
    <row r="74" spans="1:18" ht="11.25" customHeight="1">
      <c r="A74" s="110" t="s">
        <v>152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2"/>
      <c r="L74" s="112"/>
      <c r="M74" s="112"/>
      <c r="N74" s="112"/>
      <c r="O74" s="245"/>
      <c r="P74" s="245"/>
    </row>
    <row r="75" spans="1:18" ht="11.25" customHeight="1">
      <c r="A75" s="110"/>
      <c r="B75" s="110"/>
      <c r="C75" s="110"/>
      <c r="D75" s="110"/>
      <c r="E75" s="110"/>
      <c r="F75" s="112"/>
      <c r="G75" s="112"/>
      <c r="H75" s="112"/>
      <c r="I75" s="112"/>
      <c r="J75" s="112"/>
      <c r="K75" s="241" t="s">
        <v>150</v>
      </c>
      <c r="L75" s="241"/>
      <c r="M75" s="112"/>
      <c r="N75" s="242" t="s">
        <v>151</v>
      </c>
      <c r="O75" s="242"/>
      <c r="P75" s="242"/>
    </row>
    <row r="76" spans="1:18" ht="11.25" customHeight="1">
      <c r="A76" s="110" t="s">
        <v>153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2"/>
      <c r="L76" s="112"/>
      <c r="M76" s="112"/>
      <c r="N76" s="112"/>
      <c r="O76" s="112"/>
      <c r="P76" s="112"/>
    </row>
  </sheetData>
  <mergeCells count="69">
    <mergeCell ref="K75:L75"/>
    <mergeCell ref="N75:P75"/>
    <mergeCell ref="B7:R7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  <mergeCell ref="O74:P74"/>
    <mergeCell ref="A6:I6"/>
    <mergeCell ref="J6:N6"/>
    <mergeCell ref="B33:I33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45:I45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B57:I57"/>
    <mergeCell ref="B46:I46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70:I70"/>
    <mergeCell ref="B71:I71"/>
    <mergeCell ref="B72:I72"/>
    <mergeCell ref="B69:I69"/>
    <mergeCell ref="B58:I58"/>
    <mergeCell ref="B59:I59"/>
    <mergeCell ref="B60:I60"/>
    <mergeCell ref="B61:I61"/>
    <mergeCell ref="B62:I62"/>
    <mergeCell ref="B63:I63"/>
    <mergeCell ref="B64:I64"/>
    <mergeCell ref="B65:I65"/>
    <mergeCell ref="B66:I66"/>
    <mergeCell ref="B67:I67"/>
    <mergeCell ref="B68:I68"/>
  </mergeCells>
  <pageMargins left="0.51181102362204722" right="0.31496062992125984" top="0.35433070866141736" bottom="0.35433070866141736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70"/>
  <sheetViews>
    <sheetView zoomScaleNormal="100" workbookViewId="0">
      <selection activeCell="P17" sqref="P17"/>
    </sheetView>
  </sheetViews>
  <sheetFormatPr defaultColWidth="9.140625" defaultRowHeight="12.75"/>
  <cols>
    <col min="1" max="1" width="1.42578125" style="113" customWidth="1"/>
    <col min="2" max="2" width="0.7109375" style="113" customWidth="1"/>
    <col min="3" max="3" width="0.85546875" style="113" customWidth="1"/>
    <col min="4" max="4" width="0.7109375" style="113" customWidth="1"/>
    <col min="5" max="5" width="0.5703125" style="113" customWidth="1"/>
    <col min="6" max="6" width="38.28515625" style="113" customWidth="1"/>
    <col min="7" max="9" width="9.140625" style="113" hidden="1" customWidth="1"/>
    <col min="10" max="12" width="5.7109375" style="113" customWidth="1"/>
    <col min="13" max="13" width="10.5703125" style="113" customWidth="1"/>
    <col min="14" max="14" width="4.140625" style="113" customWidth="1"/>
    <col min="15" max="15" width="0" style="113" hidden="1" customWidth="1"/>
    <col min="16" max="16" width="12" style="113" customWidth="1"/>
    <col min="17" max="17" width="12.140625" style="113" hidden="1" customWidth="1"/>
    <col min="18" max="18" width="12.42578125" style="113" hidden="1" customWidth="1"/>
    <col min="19" max="19" width="11.85546875" style="113" customWidth="1"/>
    <col min="20" max="254" width="9.140625" style="113" customWidth="1"/>
    <col min="255" max="16384" width="9.140625" style="113"/>
  </cols>
  <sheetData>
    <row r="1" spans="1:20" ht="12.75" customHeight="1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20" s="123" customFormat="1" ht="12.75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2"/>
    </row>
    <row r="3" spans="1:20" s="123" customFormat="1" ht="12.75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4"/>
    </row>
    <row r="4" spans="1:20" s="123" customFormat="1" ht="12.75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5"/>
      <c r="P4" s="124"/>
    </row>
    <row r="5" spans="1:20" s="123" customFormat="1" ht="12.75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5"/>
      <c r="P5" s="124"/>
    </row>
    <row r="6" spans="1:20" s="123" customFormat="1" ht="32.25" customHeight="1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125"/>
      <c r="P6" s="124"/>
    </row>
    <row r="7" spans="1:20" s="123" customFormat="1" ht="36.75" customHeight="1">
      <c r="A7" s="126"/>
      <c r="B7" s="247" t="s">
        <v>233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</row>
    <row r="8" spans="1:20" s="123" customFormat="1" ht="12.75" customHeight="1" thickBot="1">
      <c r="A8" s="126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5"/>
      <c r="P8" s="124"/>
    </row>
    <row r="9" spans="1:20" ht="18.399999999999999" customHeight="1">
      <c r="A9" s="114"/>
      <c r="B9" s="257" t="s">
        <v>118</v>
      </c>
      <c r="C9" s="258"/>
      <c r="D9" s="258"/>
      <c r="E9" s="258"/>
      <c r="F9" s="258"/>
      <c r="G9" s="258"/>
      <c r="H9" s="258"/>
      <c r="I9" s="258"/>
      <c r="J9" s="190" t="s">
        <v>119</v>
      </c>
      <c r="K9" s="190" t="s">
        <v>15</v>
      </c>
      <c r="L9" s="190" t="s">
        <v>16</v>
      </c>
      <c r="M9" s="190" t="s">
        <v>21</v>
      </c>
      <c r="N9" s="190" t="s">
        <v>22</v>
      </c>
      <c r="O9" s="190" t="s">
        <v>120</v>
      </c>
      <c r="P9" s="191">
        <v>2020</v>
      </c>
      <c r="Q9" s="191">
        <v>2021</v>
      </c>
      <c r="R9" s="192">
        <v>2022</v>
      </c>
    </row>
    <row r="10" spans="1:20" ht="12.75" customHeight="1">
      <c r="A10" s="126"/>
      <c r="B10" s="249" t="s">
        <v>121</v>
      </c>
      <c r="C10" s="238"/>
      <c r="D10" s="238"/>
      <c r="E10" s="238"/>
      <c r="F10" s="238"/>
      <c r="G10" s="238"/>
      <c r="H10" s="238"/>
      <c r="I10" s="238"/>
      <c r="J10" s="173">
        <v>555</v>
      </c>
      <c r="K10" s="174">
        <v>0</v>
      </c>
      <c r="L10" s="174">
        <v>0</v>
      </c>
      <c r="M10" s="175" t="s">
        <v>122</v>
      </c>
      <c r="N10" s="108" t="s">
        <v>122</v>
      </c>
      <c r="O10" s="176"/>
      <c r="P10" s="177">
        <f>P11+P29+P34+P44+P50+P58+P66+P70</f>
        <v>6464154</v>
      </c>
      <c r="Q10" s="177">
        <f>Q11+Q29+Q34+Q44+Q50+Q58+Q66+Q70</f>
        <v>7494880</v>
      </c>
      <c r="R10" s="109">
        <f>R11+R29+R34+R44+R50+R58+R66+R70</f>
        <v>3916160</v>
      </c>
    </row>
    <row r="11" spans="1:20" s="120" customFormat="1" ht="12.75" customHeight="1">
      <c r="A11" s="170"/>
      <c r="B11" s="252" t="s">
        <v>123</v>
      </c>
      <c r="C11" s="253"/>
      <c r="D11" s="253"/>
      <c r="E11" s="253"/>
      <c r="F11" s="253"/>
      <c r="G11" s="253"/>
      <c r="H11" s="253"/>
      <c r="I11" s="253"/>
      <c r="J11" s="178">
        <v>555</v>
      </c>
      <c r="K11" s="179">
        <v>1</v>
      </c>
      <c r="L11" s="179">
        <v>0</v>
      </c>
      <c r="M11" s="180" t="s">
        <v>122</v>
      </c>
      <c r="N11" s="156" t="s">
        <v>122</v>
      </c>
      <c r="O11" s="181"/>
      <c r="P11" s="182">
        <f>P12+P15+P20+P26+P23</f>
        <v>3317760</v>
      </c>
      <c r="Q11" s="182">
        <f>Q12+Q15+Q20+Q26+Q23</f>
        <v>1658270</v>
      </c>
      <c r="R11" s="157">
        <f>R12+R15+R20+R26+R23</f>
        <v>1918670</v>
      </c>
    </row>
    <row r="12" spans="1:20" s="119" customFormat="1" ht="32.25" customHeight="1">
      <c r="A12" s="171"/>
      <c r="B12" s="254" t="s">
        <v>10</v>
      </c>
      <c r="C12" s="255"/>
      <c r="D12" s="255"/>
      <c r="E12" s="255"/>
      <c r="F12" s="255"/>
      <c r="G12" s="255"/>
      <c r="H12" s="255"/>
      <c r="I12" s="255"/>
      <c r="J12" s="183">
        <v>555</v>
      </c>
      <c r="K12" s="184">
        <v>1</v>
      </c>
      <c r="L12" s="184">
        <v>2</v>
      </c>
      <c r="M12" s="185" t="s">
        <v>122</v>
      </c>
      <c r="N12" s="117" t="s">
        <v>122</v>
      </c>
      <c r="O12" s="186"/>
      <c r="P12" s="198">
        <v>718290</v>
      </c>
      <c r="Q12" s="198">
        <v>718290</v>
      </c>
      <c r="R12" s="199">
        <v>718290</v>
      </c>
      <c r="S12" s="155"/>
      <c r="T12" s="155"/>
    </row>
    <row r="13" spans="1:20" ht="12.75" customHeight="1">
      <c r="A13" s="126"/>
      <c r="B13" s="249" t="s">
        <v>11</v>
      </c>
      <c r="C13" s="238"/>
      <c r="D13" s="238"/>
      <c r="E13" s="238"/>
      <c r="F13" s="238"/>
      <c r="G13" s="238"/>
      <c r="H13" s="238"/>
      <c r="I13" s="238"/>
      <c r="J13" s="173">
        <v>555</v>
      </c>
      <c r="K13" s="174">
        <v>1</v>
      </c>
      <c r="L13" s="174">
        <v>2</v>
      </c>
      <c r="M13" s="175" t="s">
        <v>91</v>
      </c>
      <c r="N13" s="108" t="s">
        <v>122</v>
      </c>
      <c r="O13" s="176"/>
      <c r="P13" s="177">
        <f t="shared" ref="P13:R14" si="0">P12</f>
        <v>718290</v>
      </c>
      <c r="Q13" s="177">
        <f t="shared" si="0"/>
        <v>718290</v>
      </c>
      <c r="R13" s="109">
        <f t="shared" si="0"/>
        <v>718290</v>
      </c>
    </row>
    <row r="14" spans="1:20" ht="21.75" customHeight="1">
      <c r="A14" s="126"/>
      <c r="B14" s="249" t="s">
        <v>124</v>
      </c>
      <c r="C14" s="238"/>
      <c r="D14" s="238"/>
      <c r="E14" s="238"/>
      <c r="F14" s="238"/>
      <c r="G14" s="238"/>
      <c r="H14" s="238"/>
      <c r="I14" s="238"/>
      <c r="J14" s="173">
        <v>555</v>
      </c>
      <c r="K14" s="174">
        <v>1</v>
      </c>
      <c r="L14" s="174">
        <v>2</v>
      </c>
      <c r="M14" s="175" t="s">
        <v>91</v>
      </c>
      <c r="N14" s="108">
        <v>120</v>
      </c>
      <c r="O14" s="176"/>
      <c r="P14" s="177">
        <f t="shared" si="0"/>
        <v>718290</v>
      </c>
      <c r="Q14" s="177">
        <f t="shared" si="0"/>
        <v>718290</v>
      </c>
      <c r="R14" s="109">
        <f t="shared" si="0"/>
        <v>718290</v>
      </c>
    </row>
    <row r="15" spans="1:20" s="119" customFormat="1" ht="42.75" customHeight="1">
      <c r="A15" s="171"/>
      <c r="B15" s="254" t="s">
        <v>12</v>
      </c>
      <c r="C15" s="255"/>
      <c r="D15" s="255"/>
      <c r="E15" s="255"/>
      <c r="F15" s="255"/>
      <c r="G15" s="255"/>
      <c r="H15" s="255"/>
      <c r="I15" s="255"/>
      <c r="J15" s="183">
        <v>555</v>
      </c>
      <c r="K15" s="184">
        <v>1</v>
      </c>
      <c r="L15" s="184">
        <v>4</v>
      </c>
      <c r="M15" s="185" t="s">
        <v>122</v>
      </c>
      <c r="N15" s="117" t="s">
        <v>122</v>
      </c>
      <c r="O15" s="186"/>
      <c r="P15" s="187">
        <f>P16</f>
        <v>2459470</v>
      </c>
      <c r="Q15" s="187">
        <f>Q16</f>
        <v>899980</v>
      </c>
      <c r="R15" s="118">
        <f>R16</f>
        <v>1160380</v>
      </c>
      <c r="T15" s="153"/>
    </row>
    <row r="16" spans="1:20" ht="21.75" customHeight="1">
      <c r="A16" s="126"/>
      <c r="B16" s="249" t="s">
        <v>125</v>
      </c>
      <c r="C16" s="238"/>
      <c r="D16" s="238"/>
      <c r="E16" s="238"/>
      <c r="F16" s="238"/>
      <c r="G16" s="238"/>
      <c r="H16" s="238"/>
      <c r="I16" s="238"/>
      <c r="J16" s="173">
        <v>555</v>
      </c>
      <c r="K16" s="174">
        <v>1</v>
      </c>
      <c r="L16" s="174">
        <v>4</v>
      </c>
      <c r="M16" s="175" t="s">
        <v>92</v>
      </c>
      <c r="N16" s="108" t="s">
        <v>122</v>
      </c>
      <c r="O16" s="176"/>
      <c r="P16" s="177">
        <f>P17+P18+P19</f>
        <v>2459470</v>
      </c>
      <c r="Q16" s="177">
        <f>Q17+Q18+Q19</f>
        <v>899980</v>
      </c>
      <c r="R16" s="109">
        <f>R17+R18+R19</f>
        <v>1160380</v>
      </c>
    </row>
    <row r="17" spans="1:18" ht="21.75" customHeight="1">
      <c r="A17" s="126"/>
      <c r="B17" s="249" t="s">
        <v>124</v>
      </c>
      <c r="C17" s="238"/>
      <c r="D17" s="238"/>
      <c r="E17" s="238"/>
      <c r="F17" s="238"/>
      <c r="G17" s="238"/>
      <c r="H17" s="238"/>
      <c r="I17" s="238"/>
      <c r="J17" s="173">
        <v>555</v>
      </c>
      <c r="K17" s="174">
        <v>1</v>
      </c>
      <c r="L17" s="174">
        <v>4</v>
      </c>
      <c r="M17" s="175" t="s">
        <v>92</v>
      </c>
      <c r="N17" s="108">
        <v>120</v>
      </c>
      <c r="O17" s="176"/>
      <c r="P17" s="189">
        <v>1821610</v>
      </c>
      <c r="Q17" s="200">
        <v>651000</v>
      </c>
      <c r="R17" s="201">
        <v>911400</v>
      </c>
    </row>
    <row r="18" spans="1:18" ht="21.75" customHeight="1">
      <c r="A18" s="126"/>
      <c r="B18" s="256" t="s">
        <v>126</v>
      </c>
      <c r="C18" s="238"/>
      <c r="D18" s="238"/>
      <c r="E18" s="238"/>
      <c r="F18" s="238"/>
      <c r="G18" s="238"/>
      <c r="H18" s="238"/>
      <c r="I18" s="238"/>
      <c r="J18" s="173">
        <v>555</v>
      </c>
      <c r="K18" s="174">
        <v>1</v>
      </c>
      <c r="L18" s="174">
        <v>4</v>
      </c>
      <c r="M18" s="175" t="s">
        <v>92</v>
      </c>
      <c r="N18" s="108">
        <v>240</v>
      </c>
      <c r="O18" s="176"/>
      <c r="P18" s="202">
        <v>628860</v>
      </c>
      <c r="Q18" s="202">
        <v>239980</v>
      </c>
      <c r="R18" s="203">
        <v>239980</v>
      </c>
    </row>
    <row r="19" spans="1:18" ht="12.75" customHeight="1">
      <c r="A19" s="126"/>
      <c r="B19" s="249" t="s">
        <v>33</v>
      </c>
      <c r="C19" s="238"/>
      <c r="D19" s="238"/>
      <c r="E19" s="238"/>
      <c r="F19" s="238"/>
      <c r="G19" s="238"/>
      <c r="H19" s="238"/>
      <c r="I19" s="238"/>
      <c r="J19" s="173">
        <v>555</v>
      </c>
      <c r="K19" s="174">
        <v>1</v>
      </c>
      <c r="L19" s="174">
        <v>4</v>
      </c>
      <c r="M19" s="175" t="s">
        <v>92</v>
      </c>
      <c r="N19" s="108">
        <v>850</v>
      </c>
      <c r="O19" s="176"/>
      <c r="P19" s="177">
        <v>9000</v>
      </c>
      <c r="Q19" s="177">
        <v>9000</v>
      </c>
      <c r="R19" s="109">
        <v>9000</v>
      </c>
    </row>
    <row r="20" spans="1:18" s="119" customFormat="1" ht="32.25" customHeight="1">
      <c r="A20" s="171"/>
      <c r="B20" s="254" t="s">
        <v>17</v>
      </c>
      <c r="C20" s="255"/>
      <c r="D20" s="255"/>
      <c r="E20" s="255"/>
      <c r="F20" s="255"/>
      <c r="G20" s="255"/>
      <c r="H20" s="255"/>
      <c r="I20" s="255"/>
      <c r="J20" s="183">
        <v>555</v>
      </c>
      <c r="K20" s="184">
        <v>1</v>
      </c>
      <c r="L20" s="184">
        <v>6</v>
      </c>
      <c r="M20" s="185" t="s">
        <v>122</v>
      </c>
      <c r="N20" s="117" t="s">
        <v>122</v>
      </c>
      <c r="O20" s="186"/>
      <c r="P20" s="187">
        <f t="shared" ref="P20:R21" si="1">P21</f>
        <v>20000</v>
      </c>
      <c r="Q20" s="187">
        <f t="shared" si="1"/>
        <v>20000</v>
      </c>
      <c r="R20" s="118">
        <f t="shared" si="1"/>
        <v>20000</v>
      </c>
    </row>
    <row r="21" spans="1:18" ht="32.25" customHeight="1">
      <c r="A21" s="126"/>
      <c r="B21" s="249" t="s">
        <v>127</v>
      </c>
      <c r="C21" s="238"/>
      <c r="D21" s="238"/>
      <c r="E21" s="238"/>
      <c r="F21" s="238"/>
      <c r="G21" s="238"/>
      <c r="H21" s="238"/>
      <c r="I21" s="238"/>
      <c r="J21" s="173">
        <v>555</v>
      </c>
      <c r="K21" s="174">
        <v>1</v>
      </c>
      <c r="L21" s="174">
        <v>6</v>
      </c>
      <c r="M21" s="175" t="s">
        <v>93</v>
      </c>
      <c r="N21" s="108" t="s">
        <v>122</v>
      </c>
      <c r="O21" s="176"/>
      <c r="P21" s="177">
        <f t="shared" si="1"/>
        <v>20000</v>
      </c>
      <c r="Q21" s="177">
        <f t="shared" si="1"/>
        <v>20000</v>
      </c>
      <c r="R21" s="109">
        <f t="shared" si="1"/>
        <v>20000</v>
      </c>
    </row>
    <row r="22" spans="1:18" ht="12.75" customHeight="1">
      <c r="A22" s="126"/>
      <c r="B22" s="249" t="s">
        <v>34</v>
      </c>
      <c r="C22" s="238"/>
      <c r="D22" s="238"/>
      <c r="E22" s="238"/>
      <c r="F22" s="238"/>
      <c r="G22" s="238"/>
      <c r="H22" s="238"/>
      <c r="I22" s="238"/>
      <c r="J22" s="173">
        <v>555</v>
      </c>
      <c r="K22" s="174">
        <v>1</v>
      </c>
      <c r="L22" s="174">
        <v>6</v>
      </c>
      <c r="M22" s="175" t="s">
        <v>93</v>
      </c>
      <c r="N22" s="108">
        <v>540</v>
      </c>
      <c r="O22" s="176"/>
      <c r="P22" s="177">
        <v>20000</v>
      </c>
      <c r="Q22" s="177">
        <v>20000</v>
      </c>
      <c r="R22" s="109">
        <v>20000</v>
      </c>
    </row>
    <row r="23" spans="1:18" ht="12.75" customHeight="1">
      <c r="A23" s="126"/>
      <c r="B23" s="256" t="s">
        <v>230</v>
      </c>
      <c r="C23" s="238"/>
      <c r="D23" s="238"/>
      <c r="E23" s="238"/>
      <c r="F23" s="238"/>
      <c r="G23" s="238"/>
      <c r="H23" s="238"/>
      <c r="I23" s="238"/>
      <c r="J23" s="173">
        <v>555</v>
      </c>
      <c r="K23" s="174">
        <v>1</v>
      </c>
      <c r="L23" s="174">
        <v>7</v>
      </c>
      <c r="M23" s="175"/>
      <c r="N23" s="108"/>
      <c r="O23" s="176"/>
      <c r="P23" s="177">
        <v>70000</v>
      </c>
      <c r="Q23" s="177"/>
      <c r="R23" s="109"/>
    </row>
    <row r="24" spans="1:18" ht="12.75" customHeight="1">
      <c r="A24" s="126"/>
      <c r="B24" s="256" t="s">
        <v>231</v>
      </c>
      <c r="C24" s="238"/>
      <c r="D24" s="238"/>
      <c r="E24" s="238"/>
      <c r="F24" s="238"/>
      <c r="G24" s="238"/>
      <c r="H24" s="238"/>
      <c r="I24" s="238"/>
      <c r="J24" s="173">
        <v>555</v>
      </c>
      <c r="K24" s="174">
        <v>1</v>
      </c>
      <c r="L24" s="174">
        <v>7</v>
      </c>
      <c r="M24" s="175">
        <v>8800000020</v>
      </c>
      <c r="N24" s="108"/>
      <c r="O24" s="176"/>
      <c r="P24" s="177">
        <v>70000</v>
      </c>
      <c r="Q24" s="177"/>
      <c r="R24" s="109"/>
    </row>
    <row r="25" spans="1:18" s="119" customFormat="1" ht="53.25" customHeight="1">
      <c r="A25" s="171"/>
      <c r="B25" s="254" t="s">
        <v>126</v>
      </c>
      <c r="C25" s="255"/>
      <c r="D25" s="255"/>
      <c r="E25" s="255"/>
      <c r="F25" s="255"/>
      <c r="G25" s="255"/>
      <c r="H25" s="255"/>
      <c r="I25" s="255"/>
      <c r="J25" s="183">
        <v>555</v>
      </c>
      <c r="K25" s="184">
        <v>1</v>
      </c>
      <c r="L25" s="184">
        <v>7</v>
      </c>
      <c r="M25" s="185">
        <v>8800000020</v>
      </c>
      <c r="N25" s="117">
        <v>240</v>
      </c>
      <c r="O25" s="186"/>
      <c r="P25" s="187">
        <v>70000</v>
      </c>
      <c r="Q25" s="187"/>
      <c r="R25" s="118"/>
    </row>
    <row r="26" spans="1:18" s="119" customFormat="1" ht="32.25" customHeight="1">
      <c r="A26" s="171"/>
      <c r="B26" s="254" t="s">
        <v>154</v>
      </c>
      <c r="C26" s="255"/>
      <c r="D26" s="255"/>
      <c r="E26" s="255"/>
      <c r="F26" s="255"/>
      <c r="G26" s="255"/>
      <c r="H26" s="255"/>
      <c r="I26" s="255"/>
      <c r="J26" s="183">
        <v>555</v>
      </c>
      <c r="K26" s="184">
        <v>1</v>
      </c>
      <c r="L26" s="184">
        <v>11</v>
      </c>
      <c r="M26" s="185"/>
      <c r="N26" s="117"/>
      <c r="O26" s="186"/>
      <c r="P26" s="187">
        <f t="shared" ref="P26:R27" si="2">P27</f>
        <v>50000</v>
      </c>
      <c r="Q26" s="187">
        <f t="shared" si="2"/>
        <v>20000</v>
      </c>
      <c r="R26" s="118">
        <f t="shared" si="2"/>
        <v>20000</v>
      </c>
    </row>
    <row r="27" spans="1:18" ht="32.25" customHeight="1">
      <c r="A27" s="126"/>
      <c r="B27" s="256" t="s">
        <v>132</v>
      </c>
      <c r="C27" s="238"/>
      <c r="D27" s="238"/>
      <c r="E27" s="238"/>
      <c r="F27" s="238"/>
      <c r="G27" s="238"/>
      <c r="H27" s="238"/>
      <c r="I27" s="238"/>
      <c r="J27" s="173">
        <v>555</v>
      </c>
      <c r="K27" s="174">
        <v>1</v>
      </c>
      <c r="L27" s="174">
        <v>11</v>
      </c>
      <c r="M27" s="188">
        <v>8800005000</v>
      </c>
      <c r="N27" s="108"/>
      <c r="O27" s="176"/>
      <c r="P27" s="177">
        <f t="shared" si="2"/>
        <v>50000</v>
      </c>
      <c r="Q27" s="177">
        <f t="shared" si="2"/>
        <v>20000</v>
      </c>
      <c r="R27" s="109">
        <f t="shared" si="2"/>
        <v>20000</v>
      </c>
    </row>
    <row r="28" spans="1:18" ht="12.75" customHeight="1">
      <c r="A28" s="126"/>
      <c r="B28" s="256" t="s">
        <v>38</v>
      </c>
      <c r="C28" s="238"/>
      <c r="D28" s="238"/>
      <c r="E28" s="238"/>
      <c r="F28" s="238"/>
      <c r="G28" s="238"/>
      <c r="H28" s="238"/>
      <c r="I28" s="238"/>
      <c r="J28" s="173">
        <v>555</v>
      </c>
      <c r="K28" s="174">
        <v>1</v>
      </c>
      <c r="L28" s="174">
        <v>11</v>
      </c>
      <c r="M28" s="188">
        <v>8800005000</v>
      </c>
      <c r="N28" s="108">
        <v>870</v>
      </c>
      <c r="O28" s="176"/>
      <c r="P28" s="177">
        <v>50000</v>
      </c>
      <c r="Q28" s="177">
        <v>20000</v>
      </c>
      <c r="R28" s="109">
        <v>20000</v>
      </c>
    </row>
    <row r="29" spans="1:18" s="120" customFormat="1" ht="12.75" customHeight="1">
      <c r="A29" s="170"/>
      <c r="B29" s="252" t="s">
        <v>128</v>
      </c>
      <c r="C29" s="253"/>
      <c r="D29" s="253"/>
      <c r="E29" s="253"/>
      <c r="F29" s="253"/>
      <c r="G29" s="253"/>
      <c r="H29" s="253"/>
      <c r="I29" s="253"/>
      <c r="J29" s="178">
        <v>555</v>
      </c>
      <c r="K29" s="179">
        <v>2</v>
      </c>
      <c r="L29" s="179">
        <v>0</v>
      </c>
      <c r="M29" s="180" t="s">
        <v>122</v>
      </c>
      <c r="N29" s="156" t="s">
        <v>122</v>
      </c>
      <c r="O29" s="181"/>
      <c r="P29" s="182">
        <f t="shared" ref="P29:R30" si="3">P30</f>
        <v>96864</v>
      </c>
      <c r="Q29" s="182">
        <f t="shared" si="3"/>
        <v>99820</v>
      </c>
      <c r="R29" s="157">
        <f t="shared" si="3"/>
        <v>103060</v>
      </c>
    </row>
    <row r="30" spans="1:18" ht="12.75" customHeight="1">
      <c r="A30" s="126"/>
      <c r="B30" s="249" t="s">
        <v>6</v>
      </c>
      <c r="C30" s="238"/>
      <c r="D30" s="238"/>
      <c r="E30" s="238"/>
      <c r="F30" s="238"/>
      <c r="G30" s="238"/>
      <c r="H30" s="238"/>
      <c r="I30" s="238"/>
      <c r="J30" s="173">
        <v>555</v>
      </c>
      <c r="K30" s="174">
        <v>2</v>
      </c>
      <c r="L30" s="174">
        <v>3</v>
      </c>
      <c r="M30" s="175" t="s">
        <v>122</v>
      </c>
      <c r="N30" s="108" t="s">
        <v>122</v>
      </c>
      <c r="O30" s="176"/>
      <c r="P30" s="177">
        <f t="shared" si="3"/>
        <v>96864</v>
      </c>
      <c r="Q30" s="177">
        <f t="shared" si="3"/>
        <v>99820</v>
      </c>
      <c r="R30" s="109">
        <f t="shared" si="3"/>
        <v>103060</v>
      </c>
    </row>
    <row r="31" spans="1:18" ht="42.75" customHeight="1">
      <c r="A31" s="126"/>
      <c r="B31" s="249" t="s">
        <v>129</v>
      </c>
      <c r="C31" s="238"/>
      <c r="D31" s="238"/>
      <c r="E31" s="238"/>
      <c r="F31" s="238"/>
      <c r="G31" s="238"/>
      <c r="H31" s="238"/>
      <c r="I31" s="238"/>
      <c r="J31" s="173">
        <v>555</v>
      </c>
      <c r="K31" s="174">
        <v>2</v>
      </c>
      <c r="L31" s="174">
        <v>3</v>
      </c>
      <c r="M31" s="175" t="s">
        <v>94</v>
      </c>
      <c r="N31" s="108" t="s">
        <v>122</v>
      </c>
      <c r="O31" s="176"/>
      <c r="P31" s="177">
        <f>P32+P33</f>
        <v>96864</v>
      </c>
      <c r="Q31" s="177">
        <f>Q32+Q33</f>
        <v>99820</v>
      </c>
      <c r="R31" s="109">
        <f>R32+R33</f>
        <v>103060</v>
      </c>
    </row>
    <row r="32" spans="1:18" ht="21.75" customHeight="1">
      <c r="A32" s="126"/>
      <c r="B32" s="249" t="s">
        <v>124</v>
      </c>
      <c r="C32" s="238"/>
      <c r="D32" s="238"/>
      <c r="E32" s="238"/>
      <c r="F32" s="238"/>
      <c r="G32" s="238"/>
      <c r="H32" s="238"/>
      <c r="I32" s="238"/>
      <c r="J32" s="173">
        <v>555</v>
      </c>
      <c r="K32" s="174">
        <v>2</v>
      </c>
      <c r="L32" s="174">
        <v>3</v>
      </c>
      <c r="M32" s="175" t="s">
        <v>94</v>
      </c>
      <c r="N32" s="108">
        <v>120</v>
      </c>
      <c r="O32" s="176"/>
      <c r="P32" s="177">
        <v>95364</v>
      </c>
      <c r="Q32" s="177">
        <v>98320</v>
      </c>
      <c r="R32" s="109">
        <v>101560</v>
      </c>
    </row>
    <row r="33" spans="1:18" ht="21.75" customHeight="1">
      <c r="A33" s="126"/>
      <c r="B33" s="249" t="s">
        <v>126</v>
      </c>
      <c r="C33" s="238"/>
      <c r="D33" s="238"/>
      <c r="E33" s="238"/>
      <c r="F33" s="238"/>
      <c r="G33" s="238"/>
      <c r="H33" s="238"/>
      <c r="I33" s="238"/>
      <c r="J33" s="173">
        <v>555</v>
      </c>
      <c r="K33" s="174">
        <v>2</v>
      </c>
      <c r="L33" s="174">
        <v>3</v>
      </c>
      <c r="M33" s="175" t="s">
        <v>94</v>
      </c>
      <c r="N33" s="108">
        <v>240</v>
      </c>
      <c r="O33" s="176"/>
      <c r="P33" s="177">
        <v>1500</v>
      </c>
      <c r="Q33" s="177">
        <v>1500</v>
      </c>
      <c r="R33" s="109">
        <v>1500</v>
      </c>
    </row>
    <row r="34" spans="1:18" s="120" customFormat="1" ht="21.75" customHeight="1">
      <c r="A34" s="170"/>
      <c r="B34" s="252" t="s">
        <v>130</v>
      </c>
      <c r="C34" s="253"/>
      <c r="D34" s="253"/>
      <c r="E34" s="253"/>
      <c r="F34" s="253"/>
      <c r="G34" s="253"/>
      <c r="H34" s="253"/>
      <c r="I34" s="253"/>
      <c r="J34" s="178">
        <v>555</v>
      </c>
      <c r="K34" s="179">
        <v>3</v>
      </c>
      <c r="L34" s="179">
        <v>0</v>
      </c>
      <c r="M34" s="180" t="s">
        <v>122</v>
      </c>
      <c r="N34" s="156" t="s">
        <v>122</v>
      </c>
      <c r="O34" s="181"/>
      <c r="P34" s="182">
        <f>P35+P40</f>
        <v>66700</v>
      </c>
      <c r="Q34" s="182">
        <f>Q35+Q40</f>
        <v>53700</v>
      </c>
      <c r="R34" s="157">
        <f>R35+R40</f>
        <v>53700</v>
      </c>
    </row>
    <row r="35" spans="1:18" s="119" customFormat="1" ht="32.25" customHeight="1">
      <c r="A35" s="172"/>
      <c r="B35" s="254" t="s">
        <v>131</v>
      </c>
      <c r="C35" s="255"/>
      <c r="D35" s="255"/>
      <c r="E35" s="255"/>
      <c r="F35" s="255"/>
      <c r="G35" s="255"/>
      <c r="H35" s="255"/>
      <c r="I35" s="255"/>
      <c r="J35" s="183">
        <v>555</v>
      </c>
      <c r="K35" s="184">
        <v>3</v>
      </c>
      <c r="L35" s="184">
        <v>9</v>
      </c>
      <c r="M35" s="185" t="s">
        <v>122</v>
      </c>
      <c r="N35" s="117" t="s">
        <v>122</v>
      </c>
      <c r="O35" s="186"/>
      <c r="P35" s="187">
        <f>P36+P38</f>
        <v>13000</v>
      </c>
      <c r="Q35" s="187">
        <f>Q36+Q38</f>
        <v>0</v>
      </c>
      <c r="R35" s="118">
        <f>R36+R38</f>
        <v>0</v>
      </c>
    </row>
    <row r="36" spans="1:18" ht="12.75" customHeight="1">
      <c r="A36" s="126"/>
      <c r="B36" s="256" t="s">
        <v>155</v>
      </c>
      <c r="C36" s="238"/>
      <c r="D36" s="238"/>
      <c r="E36" s="238"/>
      <c r="F36" s="238"/>
      <c r="G36" s="238"/>
      <c r="H36" s="238"/>
      <c r="I36" s="238"/>
      <c r="J36" s="173">
        <v>555</v>
      </c>
      <c r="K36" s="174">
        <v>3</v>
      </c>
      <c r="L36" s="174">
        <v>9</v>
      </c>
      <c r="M36" s="188">
        <v>8800003190</v>
      </c>
      <c r="N36" s="108" t="s">
        <v>122</v>
      </c>
      <c r="O36" s="176"/>
      <c r="P36" s="177">
        <f>P37</f>
        <v>10000</v>
      </c>
      <c r="Q36" s="177">
        <f>Q37</f>
        <v>0</v>
      </c>
      <c r="R36" s="109">
        <f>R37</f>
        <v>0</v>
      </c>
    </row>
    <row r="37" spans="1:18" ht="21.75" customHeight="1">
      <c r="A37" s="126"/>
      <c r="B37" s="249" t="s">
        <v>126</v>
      </c>
      <c r="C37" s="238"/>
      <c r="D37" s="238"/>
      <c r="E37" s="238"/>
      <c r="F37" s="238"/>
      <c r="G37" s="238"/>
      <c r="H37" s="238"/>
      <c r="I37" s="238"/>
      <c r="J37" s="173">
        <v>555</v>
      </c>
      <c r="K37" s="174">
        <v>3</v>
      </c>
      <c r="L37" s="174">
        <v>9</v>
      </c>
      <c r="M37" s="188">
        <v>8800003190</v>
      </c>
      <c r="N37" s="108">
        <v>240</v>
      </c>
      <c r="O37" s="176"/>
      <c r="P37" s="177">
        <v>10000</v>
      </c>
      <c r="Q37" s="177">
        <v>0</v>
      </c>
      <c r="R37" s="109">
        <v>0</v>
      </c>
    </row>
    <row r="38" spans="1:18" ht="12.75" customHeight="1">
      <c r="A38" s="126"/>
      <c r="B38" s="256" t="s">
        <v>156</v>
      </c>
      <c r="C38" s="238"/>
      <c r="D38" s="238"/>
      <c r="E38" s="238"/>
      <c r="F38" s="238"/>
      <c r="G38" s="238"/>
      <c r="H38" s="238"/>
      <c r="I38" s="238"/>
      <c r="J38" s="173">
        <v>555</v>
      </c>
      <c r="K38" s="174">
        <v>3</v>
      </c>
      <c r="L38" s="174">
        <v>9</v>
      </c>
      <c r="M38" s="188">
        <v>8800045870</v>
      </c>
      <c r="N38" s="108" t="s">
        <v>122</v>
      </c>
      <c r="O38" s="176"/>
      <c r="P38" s="177">
        <f>P39</f>
        <v>3000</v>
      </c>
      <c r="Q38" s="177">
        <f>Q39</f>
        <v>0</v>
      </c>
      <c r="R38" s="109">
        <f>R39</f>
        <v>0</v>
      </c>
    </row>
    <row r="39" spans="1:18" ht="21.75" customHeight="1">
      <c r="A39" s="126"/>
      <c r="B39" s="249" t="s">
        <v>126</v>
      </c>
      <c r="C39" s="238"/>
      <c r="D39" s="238"/>
      <c r="E39" s="238"/>
      <c r="F39" s="238"/>
      <c r="G39" s="238"/>
      <c r="H39" s="238"/>
      <c r="I39" s="238"/>
      <c r="J39" s="173">
        <v>555</v>
      </c>
      <c r="K39" s="174">
        <v>3</v>
      </c>
      <c r="L39" s="174">
        <v>9</v>
      </c>
      <c r="M39" s="188">
        <v>8800045870</v>
      </c>
      <c r="N39" s="108">
        <v>240</v>
      </c>
      <c r="O39" s="176"/>
      <c r="P39" s="177">
        <v>3000</v>
      </c>
      <c r="Q39" s="177">
        <v>0</v>
      </c>
      <c r="R39" s="109">
        <v>0</v>
      </c>
    </row>
    <row r="40" spans="1:18" s="119" customFormat="1" ht="12.75" customHeight="1">
      <c r="A40" s="171"/>
      <c r="B40" s="254" t="s">
        <v>39</v>
      </c>
      <c r="C40" s="255"/>
      <c r="D40" s="255"/>
      <c r="E40" s="255"/>
      <c r="F40" s="255"/>
      <c r="G40" s="255"/>
      <c r="H40" s="255"/>
      <c r="I40" s="255"/>
      <c r="J40" s="183">
        <v>555</v>
      </c>
      <c r="K40" s="184">
        <v>3</v>
      </c>
      <c r="L40" s="184">
        <v>10</v>
      </c>
      <c r="M40" s="185" t="s">
        <v>122</v>
      </c>
      <c r="N40" s="117" t="s">
        <v>122</v>
      </c>
      <c r="O40" s="186"/>
      <c r="P40" s="187">
        <f>P41</f>
        <v>53700</v>
      </c>
      <c r="Q40" s="187">
        <f>Q41</f>
        <v>53700</v>
      </c>
      <c r="R40" s="118">
        <f>R41</f>
        <v>53700</v>
      </c>
    </row>
    <row r="41" spans="1:18" ht="12.75" customHeight="1">
      <c r="A41" s="126"/>
      <c r="B41" s="249" t="s">
        <v>133</v>
      </c>
      <c r="C41" s="238"/>
      <c r="D41" s="238"/>
      <c r="E41" s="238"/>
      <c r="F41" s="238"/>
      <c r="G41" s="238"/>
      <c r="H41" s="238"/>
      <c r="I41" s="238"/>
      <c r="J41" s="173">
        <v>555</v>
      </c>
      <c r="K41" s="174">
        <v>3</v>
      </c>
      <c r="L41" s="174">
        <v>10</v>
      </c>
      <c r="M41" s="175" t="s">
        <v>90</v>
      </c>
      <c r="N41" s="108" t="s">
        <v>122</v>
      </c>
      <c r="O41" s="176"/>
      <c r="P41" s="177">
        <f>P42+P43</f>
        <v>53700</v>
      </c>
      <c r="Q41" s="177">
        <f>Q42+Q43</f>
        <v>53700</v>
      </c>
      <c r="R41" s="109">
        <f>R42+R43</f>
        <v>53700</v>
      </c>
    </row>
    <row r="42" spans="1:18" ht="21.75" customHeight="1">
      <c r="A42" s="126"/>
      <c r="B42" s="249" t="s">
        <v>126</v>
      </c>
      <c r="C42" s="238"/>
      <c r="D42" s="238"/>
      <c r="E42" s="238"/>
      <c r="F42" s="238"/>
      <c r="G42" s="238"/>
      <c r="H42" s="238"/>
      <c r="I42" s="238"/>
      <c r="J42" s="173">
        <v>555</v>
      </c>
      <c r="K42" s="174">
        <v>3</v>
      </c>
      <c r="L42" s="174">
        <v>10</v>
      </c>
      <c r="M42" s="175" t="s">
        <v>90</v>
      </c>
      <c r="N42" s="108">
        <v>240</v>
      </c>
      <c r="O42" s="176"/>
      <c r="P42" s="177">
        <v>33700</v>
      </c>
      <c r="Q42" s="177">
        <v>33700</v>
      </c>
      <c r="R42" s="109">
        <v>33700</v>
      </c>
    </row>
    <row r="43" spans="1:18" ht="12.75" customHeight="1">
      <c r="A43" s="126"/>
      <c r="B43" s="249" t="s">
        <v>33</v>
      </c>
      <c r="C43" s="238"/>
      <c r="D43" s="238"/>
      <c r="E43" s="238"/>
      <c r="F43" s="238"/>
      <c r="G43" s="238"/>
      <c r="H43" s="238"/>
      <c r="I43" s="238"/>
      <c r="J43" s="173">
        <v>555</v>
      </c>
      <c r="K43" s="174">
        <v>3</v>
      </c>
      <c r="L43" s="174">
        <v>10</v>
      </c>
      <c r="M43" s="175" t="s">
        <v>90</v>
      </c>
      <c r="N43" s="108">
        <v>850</v>
      </c>
      <c r="O43" s="176"/>
      <c r="P43" s="177">
        <v>20000</v>
      </c>
      <c r="Q43" s="177">
        <v>20000</v>
      </c>
      <c r="R43" s="109">
        <v>20000</v>
      </c>
    </row>
    <row r="44" spans="1:18" s="120" customFormat="1" ht="12.75" customHeight="1">
      <c r="A44" s="170"/>
      <c r="B44" s="252" t="s">
        <v>134</v>
      </c>
      <c r="C44" s="253"/>
      <c r="D44" s="253"/>
      <c r="E44" s="253"/>
      <c r="F44" s="253"/>
      <c r="G44" s="253"/>
      <c r="H44" s="253"/>
      <c r="I44" s="253"/>
      <c r="J44" s="178">
        <v>555</v>
      </c>
      <c r="K44" s="179">
        <v>4</v>
      </c>
      <c r="L44" s="179">
        <v>0</v>
      </c>
      <c r="M44" s="180" t="s">
        <v>122</v>
      </c>
      <c r="N44" s="156" t="s">
        <v>122</v>
      </c>
      <c r="O44" s="181"/>
      <c r="P44" s="182">
        <f>P45</f>
        <v>521110</v>
      </c>
      <c r="Q44" s="182">
        <f t="shared" ref="Q44:R46" si="4">Q45</f>
        <v>4561760</v>
      </c>
      <c r="R44" s="157">
        <f t="shared" si="4"/>
        <v>601300</v>
      </c>
    </row>
    <row r="45" spans="1:18" s="119" customFormat="1" ht="12.75" customHeight="1">
      <c r="A45" s="171"/>
      <c r="B45" s="254" t="s">
        <v>135</v>
      </c>
      <c r="C45" s="255"/>
      <c r="D45" s="255"/>
      <c r="E45" s="255"/>
      <c r="F45" s="255"/>
      <c r="G45" s="255"/>
      <c r="H45" s="255"/>
      <c r="I45" s="255"/>
      <c r="J45" s="183">
        <v>555</v>
      </c>
      <c r="K45" s="184">
        <v>4</v>
      </c>
      <c r="L45" s="184">
        <v>9</v>
      </c>
      <c r="M45" s="185" t="s">
        <v>122</v>
      </c>
      <c r="N45" s="117" t="s">
        <v>122</v>
      </c>
      <c r="O45" s="186"/>
      <c r="P45" s="187">
        <f>P46+P48</f>
        <v>521110</v>
      </c>
      <c r="Q45" s="187">
        <f>Q46+Q48</f>
        <v>4561760</v>
      </c>
      <c r="R45" s="118">
        <f>R46+R48</f>
        <v>601300</v>
      </c>
    </row>
    <row r="46" spans="1:18" ht="12.75" customHeight="1">
      <c r="A46" s="126"/>
      <c r="B46" s="249" t="s">
        <v>136</v>
      </c>
      <c r="C46" s="238"/>
      <c r="D46" s="238"/>
      <c r="E46" s="238"/>
      <c r="F46" s="238"/>
      <c r="G46" s="238"/>
      <c r="H46" s="238"/>
      <c r="I46" s="238"/>
      <c r="J46" s="173">
        <v>555</v>
      </c>
      <c r="K46" s="174">
        <v>4</v>
      </c>
      <c r="L46" s="174">
        <v>9</v>
      </c>
      <c r="M46" s="175" t="s">
        <v>95</v>
      </c>
      <c r="N46" s="108" t="s">
        <v>122</v>
      </c>
      <c r="O46" s="176"/>
      <c r="P46" s="177">
        <f>P47</f>
        <v>521110</v>
      </c>
      <c r="Q46" s="177">
        <f t="shared" si="4"/>
        <v>561760</v>
      </c>
      <c r="R46" s="109">
        <f t="shared" si="4"/>
        <v>601300</v>
      </c>
    </row>
    <row r="47" spans="1:18" ht="21.75" customHeight="1">
      <c r="A47" s="126"/>
      <c r="B47" s="249" t="s">
        <v>126</v>
      </c>
      <c r="C47" s="238"/>
      <c r="D47" s="238"/>
      <c r="E47" s="238"/>
      <c r="F47" s="238"/>
      <c r="G47" s="238"/>
      <c r="H47" s="238"/>
      <c r="I47" s="238"/>
      <c r="J47" s="173">
        <v>555</v>
      </c>
      <c r="K47" s="174">
        <v>4</v>
      </c>
      <c r="L47" s="174">
        <v>9</v>
      </c>
      <c r="M47" s="175" t="s">
        <v>95</v>
      </c>
      <c r="N47" s="108">
        <v>240</v>
      </c>
      <c r="O47" s="176"/>
      <c r="P47" s="202">
        <v>521110</v>
      </c>
      <c r="Q47" s="200">
        <v>561760</v>
      </c>
      <c r="R47" s="201">
        <v>601300</v>
      </c>
    </row>
    <row r="48" spans="1:18" ht="12.75" customHeight="1">
      <c r="A48" s="126"/>
      <c r="B48" s="249" t="s">
        <v>136</v>
      </c>
      <c r="C48" s="238"/>
      <c r="D48" s="238"/>
      <c r="E48" s="238"/>
      <c r="F48" s="238"/>
      <c r="G48" s="238"/>
      <c r="H48" s="238"/>
      <c r="I48" s="238"/>
      <c r="J48" s="173">
        <v>555</v>
      </c>
      <c r="K48" s="174">
        <v>4</v>
      </c>
      <c r="L48" s="174">
        <v>9</v>
      </c>
      <c r="M48" s="188">
        <v>6100470760</v>
      </c>
      <c r="N48" s="108" t="s">
        <v>122</v>
      </c>
      <c r="O48" s="176"/>
      <c r="P48" s="177"/>
      <c r="Q48" s="177">
        <f>Q49</f>
        <v>4000000</v>
      </c>
      <c r="R48" s="109">
        <v>0</v>
      </c>
    </row>
    <row r="49" spans="1:20" ht="21.75" customHeight="1">
      <c r="A49" s="126"/>
      <c r="B49" s="249" t="s">
        <v>126</v>
      </c>
      <c r="C49" s="238"/>
      <c r="D49" s="238"/>
      <c r="E49" s="238"/>
      <c r="F49" s="238"/>
      <c r="G49" s="238"/>
      <c r="H49" s="238"/>
      <c r="I49" s="238"/>
      <c r="J49" s="173">
        <v>555</v>
      </c>
      <c r="K49" s="174">
        <v>4</v>
      </c>
      <c r="L49" s="174">
        <v>9</v>
      </c>
      <c r="M49" s="188">
        <v>6100470760</v>
      </c>
      <c r="N49" s="108">
        <v>240</v>
      </c>
      <c r="O49" s="176"/>
      <c r="P49" s="177"/>
      <c r="Q49" s="177">
        <v>4000000</v>
      </c>
      <c r="R49" s="109">
        <v>0</v>
      </c>
    </row>
    <row r="50" spans="1:20" s="120" customFormat="1" ht="12.75" customHeight="1">
      <c r="A50" s="170"/>
      <c r="B50" s="252" t="s">
        <v>137</v>
      </c>
      <c r="C50" s="253"/>
      <c r="D50" s="253"/>
      <c r="E50" s="253"/>
      <c r="F50" s="253"/>
      <c r="G50" s="253"/>
      <c r="H50" s="253"/>
      <c r="I50" s="253"/>
      <c r="J50" s="178">
        <v>555</v>
      </c>
      <c r="K50" s="179">
        <v>5</v>
      </c>
      <c r="L50" s="179">
        <v>0</v>
      </c>
      <c r="M50" s="180" t="s">
        <v>122</v>
      </c>
      <c r="N50" s="156" t="s">
        <v>122</v>
      </c>
      <c r="O50" s="181"/>
      <c r="P50" s="182">
        <f>P51</f>
        <v>473220</v>
      </c>
      <c r="Q50" s="182">
        <f>Q51</f>
        <v>135000</v>
      </c>
      <c r="R50" s="157">
        <f>R51</f>
        <v>100000</v>
      </c>
    </row>
    <row r="51" spans="1:20" s="119" customFormat="1" ht="12.75" customHeight="1">
      <c r="A51" s="171"/>
      <c r="B51" s="254" t="s">
        <v>35</v>
      </c>
      <c r="C51" s="255"/>
      <c r="D51" s="255"/>
      <c r="E51" s="255"/>
      <c r="F51" s="255"/>
      <c r="G51" s="255"/>
      <c r="H51" s="255"/>
      <c r="I51" s="255"/>
      <c r="J51" s="183">
        <v>555</v>
      </c>
      <c r="K51" s="184">
        <v>5</v>
      </c>
      <c r="L51" s="184">
        <v>3</v>
      </c>
      <c r="M51" s="185" t="s">
        <v>122</v>
      </c>
      <c r="N51" s="117" t="s">
        <v>122</v>
      </c>
      <c r="O51" s="186"/>
      <c r="P51" s="187">
        <f>P52+P54+P56</f>
        <v>473220</v>
      </c>
      <c r="Q51" s="187">
        <f>Q52+Q54+Q56</f>
        <v>135000</v>
      </c>
      <c r="R51" s="118">
        <f>R52+R54+R56</f>
        <v>100000</v>
      </c>
    </row>
    <row r="52" spans="1:20" ht="12.75" customHeight="1">
      <c r="A52" s="126"/>
      <c r="B52" s="249" t="s">
        <v>35</v>
      </c>
      <c r="C52" s="238"/>
      <c r="D52" s="238"/>
      <c r="E52" s="238"/>
      <c r="F52" s="238"/>
      <c r="G52" s="238"/>
      <c r="H52" s="238"/>
      <c r="I52" s="238"/>
      <c r="J52" s="173">
        <v>555</v>
      </c>
      <c r="K52" s="174">
        <v>5</v>
      </c>
      <c r="L52" s="174">
        <v>3</v>
      </c>
      <c r="M52" s="175" t="s">
        <v>96</v>
      </c>
      <c r="N52" s="108" t="s">
        <v>122</v>
      </c>
      <c r="O52" s="176"/>
      <c r="P52" s="177">
        <f>P53</f>
        <v>443820</v>
      </c>
      <c r="Q52" s="177">
        <f>Q53</f>
        <v>135000</v>
      </c>
      <c r="R52" s="109">
        <f>R53</f>
        <v>100000</v>
      </c>
    </row>
    <row r="53" spans="1:20" ht="21.75" customHeight="1">
      <c r="A53" s="126"/>
      <c r="B53" s="249" t="s">
        <v>126</v>
      </c>
      <c r="C53" s="238"/>
      <c r="D53" s="238"/>
      <c r="E53" s="238"/>
      <c r="F53" s="238"/>
      <c r="G53" s="238"/>
      <c r="H53" s="238"/>
      <c r="I53" s="238"/>
      <c r="J53" s="173">
        <v>555</v>
      </c>
      <c r="K53" s="174">
        <v>5</v>
      </c>
      <c r="L53" s="174">
        <v>3</v>
      </c>
      <c r="M53" s="175" t="s">
        <v>96</v>
      </c>
      <c r="N53" s="108">
        <v>240</v>
      </c>
      <c r="O53" s="176"/>
      <c r="P53" s="177">
        <v>443820</v>
      </c>
      <c r="Q53" s="177">
        <v>135000</v>
      </c>
      <c r="R53" s="109">
        <v>100000</v>
      </c>
    </row>
    <row r="54" spans="1:20" ht="12.75" customHeight="1">
      <c r="A54" s="126"/>
      <c r="B54" s="249" t="s">
        <v>138</v>
      </c>
      <c r="C54" s="238"/>
      <c r="D54" s="238"/>
      <c r="E54" s="238"/>
      <c r="F54" s="238"/>
      <c r="G54" s="238"/>
      <c r="H54" s="238"/>
      <c r="I54" s="238"/>
      <c r="J54" s="173">
        <v>555</v>
      </c>
      <c r="K54" s="174">
        <v>5</v>
      </c>
      <c r="L54" s="174">
        <v>3</v>
      </c>
      <c r="M54" s="175" t="s">
        <v>97</v>
      </c>
      <c r="N54" s="108" t="s">
        <v>122</v>
      </c>
      <c r="O54" s="176"/>
      <c r="P54" s="177">
        <f>P55</f>
        <v>19400</v>
      </c>
      <c r="Q54" s="177">
        <f>Q55</f>
        <v>0</v>
      </c>
      <c r="R54" s="109">
        <f>R55</f>
        <v>0</v>
      </c>
    </row>
    <row r="55" spans="1:20" ht="21.75" customHeight="1">
      <c r="A55" s="126"/>
      <c r="B55" s="249" t="s">
        <v>126</v>
      </c>
      <c r="C55" s="238"/>
      <c r="D55" s="238"/>
      <c r="E55" s="238"/>
      <c r="F55" s="238"/>
      <c r="G55" s="238"/>
      <c r="H55" s="238"/>
      <c r="I55" s="238"/>
      <c r="J55" s="173">
        <v>555</v>
      </c>
      <c r="K55" s="174">
        <v>5</v>
      </c>
      <c r="L55" s="174">
        <v>3</v>
      </c>
      <c r="M55" s="175" t="s">
        <v>97</v>
      </c>
      <c r="N55" s="108">
        <v>240</v>
      </c>
      <c r="O55" s="176"/>
      <c r="P55" s="177">
        <v>19400</v>
      </c>
      <c r="Q55" s="177">
        <v>0</v>
      </c>
      <c r="R55" s="109">
        <v>0</v>
      </c>
    </row>
    <row r="56" spans="1:20" ht="12.75" customHeight="1">
      <c r="A56" s="126"/>
      <c r="B56" s="249" t="s">
        <v>139</v>
      </c>
      <c r="C56" s="238"/>
      <c r="D56" s="238"/>
      <c r="E56" s="238"/>
      <c r="F56" s="238"/>
      <c r="G56" s="238"/>
      <c r="H56" s="238"/>
      <c r="I56" s="238"/>
      <c r="J56" s="173">
        <v>555</v>
      </c>
      <c r="K56" s="174">
        <v>5</v>
      </c>
      <c r="L56" s="174">
        <v>3</v>
      </c>
      <c r="M56" s="175" t="s">
        <v>140</v>
      </c>
      <c r="N56" s="108" t="s">
        <v>122</v>
      </c>
      <c r="O56" s="176"/>
      <c r="P56" s="177">
        <f>P57</f>
        <v>10000</v>
      </c>
      <c r="Q56" s="177">
        <f>Q57</f>
        <v>0</v>
      </c>
      <c r="R56" s="109">
        <f>R57</f>
        <v>0</v>
      </c>
    </row>
    <row r="57" spans="1:20" ht="21.75" customHeight="1">
      <c r="A57" s="126"/>
      <c r="B57" s="249" t="s">
        <v>126</v>
      </c>
      <c r="C57" s="238"/>
      <c r="D57" s="238"/>
      <c r="E57" s="238"/>
      <c r="F57" s="238"/>
      <c r="G57" s="238"/>
      <c r="H57" s="238"/>
      <c r="I57" s="238"/>
      <c r="J57" s="173">
        <v>555</v>
      </c>
      <c r="K57" s="174">
        <v>5</v>
      </c>
      <c r="L57" s="174">
        <v>3</v>
      </c>
      <c r="M57" s="175" t="s">
        <v>140</v>
      </c>
      <c r="N57" s="108">
        <v>240</v>
      </c>
      <c r="O57" s="176"/>
      <c r="P57" s="177">
        <v>10000</v>
      </c>
      <c r="Q57" s="177">
        <v>0</v>
      </c>
      <c r="R57" s="109">
        <v>0</v>
      </c>
    </row>
    <row r="58" spans="1:20" s="120" customFormat="1" ht="12.75" customHeight="1">
      <c r="A58" s="170"/>
      <c r="B58" s="252" t="s">
        <v>141</v>
      </c>
      <c r="C58" s="253"/>
      <c r="D58" s="253"/>
      <c r="E58" s="253"/>
      <c r="F58" s="253"/>
      <c r="G58" s="253"/>
      <c r="H58" s="253"/>
      <c r="I58" s="253"/>
      <c r="J58" s="178">
        <v>555</v>
      </c>
      <c r="K58" s="179">
        <v>8</v>
      </c>
      <c r="L58" s="179">
        <v>0</v>
      </c>
      <c r="M58" s="180" t="s">
        <v>122</v>
      </c>
      <c r="N58" s="156" t="s">
        <v>122</v>
      </c>
      <c r="O58" s="181"/>
      <c r="P58" s="182">
        <f>P59</f>
        <v>1973500</v>
      </c>
      <c r="Q58" s="182">
        <f>Q59</f>
        <v>946653.5</v>
      </c>
      <c r="R58" s="157">
        <f>R59</f>
        <v>1056855</v>
      </c>
    </row>
    <row r="59" spans="1:20" s="119" customFormat="1" ht="12.75" customHeight="1">
      <c r="A59" s="171"/>
      <c r="B59" s="254" t="s">
        <v>142</v>
      </c>
      <c r="C59" s="255"/>
      <c r="D59" s="255"/>
      <c r="E59" s="255"/>
      <c r="F59" s="255"/>
      <c r="G59" s="255"/>
      <c r="H59" s="255"/>
      <c r="I59" s="255"/>
      <c r="J59" s="183">
        <v>555</v>
      </c>
      <c r="K59" s="184">
        <v>8</v>
      </c>
      <c r="L59" s="184">
        <v>1</v>
      </c>
      <c r="M59" s="185" t="s">
        <v>122</v>
      </c>
      <c r="N59" s="117" t="s">
        <v>122</v>
      </c>
      <c r="O59" s="186"/>
      <c r="P59" s="187">
        <f>P60+P64</f>
        <v>1973500</v>
      </c>
      <c r="Q59" s="187">
        <f>Q60+Q64</f>
        <v>946653.5</v>
      </c>
      <c r="R59" s="118">
        <f>R60+R64</f>
        <v>1056855</v>
      </c>
      <c r="T59" s="155"/>
    </row>
    <row r="60" spans="1:20" ht="21.75" customHeight="1">
      <c r="A60" s="126"/>
      <c r="B60" s="249" t="s">
        <v>144</v>
      </c>
      <c r="C60" s="238"/>
      <c r="D60" s="238"/>
      <c r="E60" s="238"/>
      <c r="F60" s="238"/>
      <c r="G60" s="238"/>
      <c r="H60" s="238"/>
      <c r="I60" s="238"/>
      <c r="J60" s="173">
        <v>555</v>
      </c>
      <c r="K60" s="174">
        <v>8</v>
      </c>
      <c r="L60" s="174">
        <v>1</v>
      </c>
      <c r="M60" s="175" t="s">
        <v>99</v>
      </c>
      <c r="N60" s="108" t="s">
        <v>122</v>
      </c>
      <c r="O60" s="176"/>
      <c r="P60" s="177">
        <f>P61+P62+P63</f>
        <v>1943500</v>
      </c>
      <c r="Q60" s="177">
        <f>Q61+Q62+Q63</f>
        <v>946653.5</v>
      </c>
      <c r="R60" s="109">
        <f>R61+R62+R63</f>
        <v>1056855</v>
      </c>
    </row>
    <row r="61" spans="1:20" ht="12.75" customHeight="1">
      <c r="A61" s="126"/>
      <c r="B61" s="249" t="s">
        <v>143</v>
      </c>
      <c r="C61" s="238"/>
      <c r="D61" s="238"/>
      <c r="E61" s="238"/>
      <c r="F61" s="238"/>
      <c r="G61" s="238"/>
      <c r="H61" s="238"/>
      <c r="I61" s="238"/>
      <c r="J61" s="173">
        <v>555</v>
      </c>
      <c r="K61" s="174">
        <v>8</v>
      </c>
      <c r="L61" s="174">
        <v>1</v>
      </c>
      <c r="M61" s="175" t="s">
        <v>99</v>
      </c>
      <c r="N61" s="108">
        <v>110</v>
      </c>
      <c r="O61" s="176"/>
      <c r="P61" s="177">
        <v>1477400</v>
      </c>
      <c r="Q61" s="177">
        <v>651000</v>
      </c>
      <c r="R61" s="109">
        <v>651000</v>
      </c>
    </row>
    <row r="62" spans="1:20" ht="21.75" customHeight="1">
      <c r="A62" s="126"/>
      <c r="B62" s="249" t="s">
        <v>126</v>
      </c>
      <c r="C62" s="238"/>
      <c r="D62" s="238"/>
      <c r="E62" s="238"/>
      <c r="F62" s="238"/>
      <c r="G62" s="238"/>
      <c r="H62" s="238"/>
      <c r="I62" s="238"/>
      <c r="J62" s="173">
        <v>555</v>
      </c>
      <c r="K62" s="174">
        <v>8</v>
      </c>
      <c r="L62" s="174">
        <v>1</v>
      </c>
      <c r="M62" s="175" t="s">
        <v>99</v>
      </c>
      <c r="N62" s="108">
        <v>240</v>
      </c>
      <c r="O62" s="176"/>
      <c r="P62" s="177">
        <v>465100</v>
      </c>
      <c r="Q62" s="177">
        <v>294653.5</v>
      </c>
      <c r="R62" s="127">
        <v>404855</v>
      </c>
    </row>
    <row r="63" spans="1:20" ht="12.75" customHeight="1">
      <c r="A63" s="126"/>
      <c r="B63" s="249" t="s">
        <v>33</v>
      </c>
      <c r="C63" s="238"/>
      <c r="D63" s="238"/>
      <c r="E63" s="238"/>
      <c r="F63" s="238"/>
      <c r="G63" s="238"/>
      <c r="H63" s="238"/>
      <c r="I63" s="238"/>
      <c r="J63" s="173">
        <v>555</v>
      </c>
      <c r="K63" s="174">
        <v>8</v>
      </c>
      <c r="L63" s="174">
        <v>1</v>
      </c>
      <c r="M63" s="175" t="s">
        <v>99</v>
      </c>
      <c r="N63" s="108">
        <v>850</v>
      </c>
      <c r="O63" s="176"/>
      <c r="P63" s="177">
        <v>1000</v>
      </c>
      <c r="Q63" s="177">
        <v>1000</v>
      </c>
      <c r="R63" s="109">
        <v>1000</v>
      </c>
    </row>
    <row r="64" spans="1:20" ht="12.75" customHeight="1">
      <c r="A64" s="126"/>
      <c r="B64" s="249" t="s">
        <v>145</v>
      </c>
      <c r="C64" s="238"/>
      <c r="D64" s="238"/>
      <c r="E64" s="238"/>
      <c r="F64" s="238"/>
      <c r="G64" s="238"/>
      <c r="H64" s="238"/>
      <c r="I64" s="238"/>
      <c r="J64" s="173">
        <v>555</v>
      </c>
      <c r="K64" s="174">
        <v>8</v>
      </c>
      <c r="L64" s="174">
        <v>1</v>
      </c>
      <c r="M64" s="175" t="s">
        <v>146</v>
      </c>
      <c r="N64" s="108" t="s">
        <v>122</v>
      </c>
      <c r="O64" s="176"/>
      <c r="P64" s="177">
        <f>P65</f>
        <v>30000</v>
      </c>
      <c r="Q64" s="177">
        <f>Q65</f>
        <v>0</v>
      </c>
      <c r="R64" s="109">
        <f>R65</f>
        <v>0</v>
      </c>
    </row>
    <row r="65" spans="1:18" ht="21.75" customHeight="1">
      <c r="A65" s="126"/>
      <c r="B65" s="249" t="s">
        <v>126</v>
      </c>
      <c r="C65" s="238"/>
      <c r="D65" s="238"/>
      <c r="E65" s="238"/>
      <c r="F65" s="238"/>
      <c r="G65" s="238"/>
      <c r="H65" s="238"/>
      <c r="I65" s="238"/>
      <c r="J65" s="173">
        <v>555</v>
      </c>
      <c r="K65" s="174">
        <v>8</v>
      </c>
      <c r="L65" s="174">
        <v>1</v>
      </c>
      <c r="M65" s="175" t="s">
        <v>146</v>
      </c>
      <c r="N65" s="108">
        <v>240</v>
      </c>
      <c r="O65" s="176"/>
      <c r="P65" s="177">
        <v>30000</v>
      </c>
      <c r="Q65" s="177">
        <v>0</v>
      </c>
      <c r="R65" s="109">
        <v>0</v>
      </c>
    </row>
    <row r="66" spans="1:18" s="120" customFormat="1" ht="12.75" customHeight="1">
      <c r="A66" s="170"/>
      <c r="B66" s="252" t="s">
        <v>147</v>
      </c>
      <c r="C66" s="253"/>
      <c r="D66" s="253"/>
      <c r="E66" s="253"/>
      <c r="F66" s="253"/>
      <c r="G66" s="253"/>
      <c r="H66" s="253"/>
      <c r="I66" s="253"/>
      <c r="J66" s="178">
        <v>555</v>
      </c>
      <c r="K66" s="179">
        <v>11</v>
      </c>
      <c r="L66" s="179">
        <v>0</v>
      </c>
      <c r="M66" s="180" t="s">
        <v>122</v>
      </c>
      <c r="N66" s="156" t="s">
        <v>122</v>
      </c>
      <c r="O66" s="181"/>
      <c r="P66" s="182">
        <f>P67</f>
        <v>15000</v>
      </c>
      <c r="Q66" s="182">
        <f t="shared" ref="Q66:R68" si="5">Q67</f>
        <v>0</v>
      </c>
      <c r="R66" s="157">
        <f t="shared" si="5"/>
        <v>0</v>
      </c>
    </row>
    <row r="67" spans="1:18" ht="12.75" customHeight="1">
      <c r="A67" s="126"/>
      <c r="B67" s="249" t="s">
        <v>148</v>
      </c>
      <c r="C67" s="238"/>
      <c r="D67" s="238"/>
      <c r="E67" s="238"/>
      <c r="F67" s="238"/>
      <c r="G67" s="238"/>
      <c r="H67" s="238"/>
      <c r="I67" s="238"/>
      <c r="J67" s="173">
        <v>555</v>
      </c>
      <c r="K67" s="174">
        <v>11</v>
      </c>
      <c r="L67" s="174">
        <v>1</v>
      </c>
      <c r="M67" s="175" t="s">
        <v>122</v>
      </c>
      <c r="N67" s="108" t="s">
        <v>122</v>
      </c>
      <c r="O67" s="176"/>
      <c r="P67" s="177">
        <f>P68</f>
        <v>15000</v>
      </c>
      <c r="Q67" s="177">
        <f t="shared" si="5"/>
        <v>0</v>
      </c>
      <c r="R67" s="109">
        <f t="shared" si="5"/>
        <v>0</v>
      </c>
    </row>
    <row r="68" spans="1:18" ht="21.75" customHeight="1">
      <c r="A68" s="126"/>
      <c r="B68" s="249" t="s">
        <v>149</v>
      </c>
      <c r="C68" s="238"/>
      <c r="D68" s="238"/>
      <c r="E68" s="238"/>
      <c r="F68" s="238"/>
      <c r="G68" s="238"/>
      <c r="H68" s="238"/>
      <c r="I68" s="238"/>
      <c r="J68" s="173">
        <v>555</v>
      </c>
      <c r="K68" s="174">
        <v>11</v>
      </c>
      <c r="L68" s="174">
        <v>1</v>
      </c>
      <c r="M68" s="175" t="s">
        <v>98</v>
      </c>
      <c r="N68" s="108" t="s">
        <v>122</v>
      </c>
      <c r="O68" s="176"/>
      <c r="P68" s="177">
        <f>P69</f>
        <v>15000</v>
      </c>
      <c r="Q68" s="177">
        <f t="shared" si="5"/>
        <v>0</v>
      </c>
      <c r="R68" s="109">
        <f t="shared" si="5"/>
        <v>0</v>
      </c>
    </row>
    <row r="69" spans="1:18" ht="21.75" customHeight="1">
      <c r="A69" s="126"/>
      <c r="B69" s="249" t="s">
        <v>126</v>
      </c>
      <c r="C69" s="238"/>
      <c r="D69" s="238"/>
      <c r="E69" s="238"/>
      <c r="F69" s="238"/>
      <c r="G69" s="238"/>
      <c r="H69" s="238"/>
      <c r="I69" s="238"/>
      <c r="J69" s="173">
        <v>555</v>
      </c>
      <c r="K69" s="174">
        <v>11</v>
      </c>
      <c r="L69" s="174">
        <v>1</v>
      </c>
      <c r="M69" s="175" t="s">
        <v>98</v>
      </c>
      <c r="N69" s="108">
        <v>240</v>
      </c>
      <c r="O69" s="176"/>
      <c r="P69" s="177">
        <v>15000</v>
      </c>
      <c r="Q69" s="177">
        <v>0</v>
      </c>
      <c r="R69" s="118">
        <v>0</v>
      </c>
    </row>
    <row r="70" spans="1:18" s="120" customFormat="1" ht="12.75" customHeight="1" thickBot="1">
      <c r="A70" s="170"/>
      <c r="B70" s="250" t="s">
        <v>157</v>
      </c>
      <c r="C70" s="251"/>
      <c r="D70" s="251"/>
      <c r="E70" s="251"/>
      <c r="F70" s="251"/>
      <c r="G70" s="251"/>
      <c r="H70" s="251"/>
      <c r="I70" s="251"/>
      <c r="J70" s="193">
        <v>555</v>
      </c>
      <c r="K70" s="194">
        <v>99</v>
      </c>
      <c r="L70" s="194">
        <v>0</v>
      </c>
      <c r="M70" s="195" t="s">
        <v>122</v>
      </c>
      <c r="N70" s="169" t="s">
        <v>122</v>
      </c>
      <c r="O70" s="196"/>
      <c r="P70" s="197">
        <v>0</v>
      </c>
      <c r="Q70" s="204">
        <v>39676.5</v>
      </c>
      <c r="R70" s="205">
        <v>82575</v>
      </c>
    </row>
  </sheetData>
  <mergeCells count="65">
    <mergeCell ref="B25:I25"/>
    <mergeCell ref="B26:I26"/>
    <mergeCell ref="B31:I31"/>
    <mergeCell ref="B32:I32"/>
    <mergeCell ref="B18:I18"/>
    <mergeCell ref="B19:I19"/>
    <mergeCell ref="B20:I20"/>
    <mergeCell ref="B21:I21"/>
    <mergeCell ref="B22:I22"/>
    <mergeCell ref="B9:I9"/>
    <mergeCell ref="B10:I10"/>
    <mergeCell ref="B11:I11"/>
    <mergeCell ref="B12:I12"/>
    <mergeCell ref="B13:I13"/>
    <mergeCell ref="B57:I57"/>
    <mergeCell ref="B49:I49"/>
    <mergeCell ref="B50:I50"/>
    <mergeCell ref="B45:I45"/>
    <mergeCell ref="B53:I53"/>
    <mergeCell ref="B54:I54"/>
    <mergeCell ref="B55:I55"/>
    <mergeCell ref="B58:I58"/>
    <mergeCell ref="B47:I47"/>
    <mergeCell ref="B56:I56"/>
    <mergeCell ref="B14:I14"/>
    <mergeCell ref="B15:I15"/>
    <mergeCell ref="B16:I16"/>
    <mergeCell ref="B17:I17"/>
    <mergeCell ref="B48:I48"/>
    <mergeCell ref="B44:I44"/>
    <mergeCell ref="B23:I23"/>
    <mergeCell ref="B27:I27"/>
    <mergeCell ref="B28:I28"/>
    <mergeCell ref="B29:I29"/>
    <mergeCell ref="B30:I30"/>
    <mergeCell ref="B24:I24"/>
    <mergeCell ref="B37:I37"/>
    <mergeCell ref="B69:I69"/>
    <mergeCell ref="B70:I70"/>
    <mergeCell ref="B59:I59"/>
    <mergeCell ref="B60:I60"/>
    <mergeCell ref="B61:I61"/>
    <mergeCell ref="B62:I62"/>
    <mergeCell ref="B67:I67"/>
    <mergeCell ref="B68:I68"/>
    <mergeCell ref="B63:I63"/>
    <mergeCell ref="B64:I64"/>
    <mergeCell ref="B65:I65"/>
    <mergeCell ref="B66:I66"/>
    <mergeCell ref="J6:N6"/>
    <mergeCell ref="B7:P7"/>
    <mergeCell ref="A6:I6"/>
    <mergeCell ref="B38:I38"/>
    <mergeCell ref="B52:I52"/>
    <mergeCell ref="B39:I39"/>
    <mergeCell ref="B40:I40"/>
    <mergeCell ref="B41:I41"/>
    <mergeCell ref="B42:I42"/>
    <mergeCell ref="B43:I43"/>
    <mergeCell ref="B51:I51"/>
    <mergeCell ref="B46:I46"/>
    <mergeCell ref="B36:I36"/>
    <mergeCell ref="B33:I33"/>
    <mergeCell ref="B34:I34"/>
    <mergeCell ref="B35:I35"/>
  </mergeCells>
  <pageMargins left="0.51181102362204722" right="0.31496062992125984" top="0.35433070866141736" bottom="0.35433070866141736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6"/>
  <sheetViews>
    <sheetView zoomScaleNormal="100" workbookViewId="0">
      <selection activeCell="T29" sqref="T29"/>
    </sheetView>
  </sheetViews>
  <sheetFormatPr defaultColWidth="9.140625" defaultRowHeight="12.75"/>
  <cols>
    <col min="1" max="1" width="1.42578125" style="113" customWidth="1"/>
    <col min="2" max="2" width="0.7109375" style="113" customWidth="1"/>
    <col min="3" max="3" width="0.85546875" style="113" customWidth="1"/>
    <col min="4" max="4" width="0.7109375" style="113" customWidth="1"/>
    <col min="5" max="5" width="0.5703125" style="113" customWidth="1"/>
    <col min="6" max="6" width="38.28515625" style="113" customWidth="1"/>
    <col min="7" max="9" width="9.140625" style="113" hidden="1" customWidth="1"/>
    <col min="10" max="12" width="5.7109375" style="113" customWidth="1"/>
    <col min="13" max="13" width="10.5703125" style="113" customWidth="1"/>
    <col min="14" max="14" width="4.140625" style="113" customWidth="1"/>
    <col min="15" max="15" width="0" style="113" hidden="1" customWidth="1"/>
    <col min="16" max="16" width="12" style="113" hidden="1" customWidth="1"/>
    <col min="17" max="17" width="12.140625" style="113" customWidth="1"/>
    <col min="18" max="18" width="12.42578125" style="113" customWidth="1"/>
    <col min="19" max="19" width="11.85546875" style="113" customWidth="1"/>
    <col min="20" max="254" width="9.140625" style="113" customWidth="1"/>
    <col min="255" max="16384" width="9.140625" style="113"/>
  </cols>
  <sheetData>
    <row r="1" spans="1:20" ht="12.75" customHeight="1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20" s="123" customFormat="1" ht="12.75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2"/>
    </row>
    <row r="3" spans="1:20" s="123" customFormat="1" ht="12.75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4"/>
    </row>
    <row r="4" spans="1:20" s="123" customFormat="1" ht="12.75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5"/>
      <c r="P4" s="124"/>
    </row>
    <row r="5" spans="1:20" s="123" customFormat="1" ht="12.75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5"/>
      <c r="P5" s="124"/>
    </row>
    <row r="6" spans="1:20" s="123" customFormat="1" ht="12" customHeight="1">
      <c r="A6" s="246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125"/>
      <c r="P6" s="124"/>
    </row>
    <row r="7" spans="1:20" s="123" customFormat="1" ht="55.5" customHeight="1">
      <c r="A7" s="126"/>
      <c r="B7" s="247" t="s">
        <v>234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</row>
    <row r="8" spans="1:20" s="123" customFormat="1" ht="12.75" customHeight="1">
      <c r="A8" s="126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5"/>
      <c r="P8" s="124"/>
    </row>
    <row r="9" spans="1:20" ht="11.25" customHeight="1" thickBot="1">
      <c r="A9" s="114"/>
      <c r="B9" s="114"/>
      <c r="C9" s="114"/>
      <c r="D9" s="114"/>
      <c r="E9" s="114"/>
      <c r="F9" s="114"/>
      <c r="G9" s="114"/>
      <c r="H9" s="114"/>
      <c r="I9" s="114"/>
      <c r="J9" s="114"/>
      <c r="K9" s="112"/>
      <c r="L9" s="114"/>
      <c r="M9" s="114"/>
      <c r="N9" s="114"/>
      <c r="O9" s="114"/>
      <c r="P9" s="114"/>
    </row>
    <row r="10" spans="1:20" ht="18.399999999999999" customHeight="1">
      <c r="A10" s="114"/>
      <c r="B10" s="257" t="s">
        <v>118</v>
      </c>
      <c r="C10" s="258"/>
      <c r="D10" s="258"/>
      <c r="E10" s="258"/>
      <c r="F10" s="258"/>
      <c r="G10" s="258"/>
      <c r="H10" s="258"/>
      <c r="I10" s="258"/>
      <c r="J10" s="190" t="s">
        <v>119</v>
      </c>
      <c r="K10" s="190" t="s">
        <v>15</v>
      </c>
      <c r="L10" s="190" t="s">
        <v>16</v>
      </c>
      <c r="M10" s="190" t="s">
        <v>21</v>
      </c>
      <c r="N10" s="190" t="s">
        <v>22</v>
      </c>
      <c r="O10" s="190" t="s">
        <v>120</v>
      </c>
      <c r="P10" s="191">
        <v>2020</v>
      </c>
      <c r="Q10" s="191">
        <v>2021</v>
      </c>
      <c r="R10" s="192">
        <v>2022</v>
      </c>
    </row>
    <row r="11" spans="1:20" ht="12.75" customHeight="1">
      <c r="A11" s="126"/>
      <c r="B11" s="249" t="s">
        <v>121</v>
      </c>
      <c r="C11" s="238"/>
      <c r="D11" s="238"/>
      <c r="E11" s="238"/>
      <c r="F11" s="238"/>
      <c r="G11" s="238"/>
      <c r="H11" s="238"/>
      <c r="I11" s="238"/>
      <c r="J11" s="173">
        <v>555</v>
      </c>
      <c r="K11" s="174">
        <v>0</v>
      </c>
      <c r="L11" s="174">
        <v>0</v>
      </c>
      <c r="M11" s="175" t="s">
        <v>122</v>
      </c>
      <c r="N11" s="108" t="s">
        <v>122</v>
      </c>
      <c r="O11" s="176"/>
      <c r="P11" s="177">
        <f>P12+P30+P35+P45+P51+P59+P67+P71</f>
        <v>6464154</v>
      </c>
      <c r="Q11" s="177">
        <f>Q12+Q30+Q35+Q45+Q51+Q59+Q67+Q71</f>
        <v>7494880</v>
      </c>
      <c r="R11" s="109">
        <f>R12+R30+R35+R45+R51+R59+R67+R71</f>
        <v>3916160</v>
      </c>
    </row>
    <row r="12" spans="1:20" s="120" customFormat="1" ht="12.75" customHeight="1">
      <c r="A12" s="170"/>
      <c r="B12" s="252" t="s">
        <v>123</v>
      </c>
      <c r="C12" s="253"/>
      <c r="D12" s="253"/>
      <c r="E12" s="253"/>
      <c r="F12" s="253"/>
      <c r="G12" s="253"/>
      <c r="H12" s="253"/>
      <c r="I12" s="253"/>
      <c r="J12" s="178">
        <v>555</v>
      </c>
      <c r="K12" s="179">
        <v>1</v>
      </c>
      <c r="L12" s="179">
        <v>0</v>
      </c>
      <c r="M12" s="180" t="s">
        <v>122</v>
      </c>
      <c r="N12" s="156" t="s">
        <v>122</v>
      </c>
      <c r="O12" s="181"/>
      <c r="P12" s="182">
        <f>P13+P16+P21+P27+P24</f>
        <v>3317760</v>
      </c>
      <c r="Q12" s="182">
        <f>Q13+Q16+Q21+Q27+Q24</f>
        <v>1658270</v>
      </c>
      <c r="R12" s="157">
        <f>R13+R16+R21+R27+R24</f>
        <v>1918670</v>
      </c>
    </row>
    <row r="13" spans="1:20" s="119" customFormat="1" ht="32.25" customHeight="1">
      <c r="A13" s="171"/>
      <c r="B13" s="254" t="s">
        <v>10</v>
      </c>
      <c r="C13" s="255"/>
      <c r="D13" s="255"/>
      <c r="E13" s="255"/>
      <c r="F13" s="255"/>
      <c r="G13" s="255"/>
      <c r="H13" s="255"/>
      <c r="I13" s="255"/>
      <c r="J13" s="183">
        <v>555</v>
      </c>
      <c r="K13" s="184">
        <v>1</v>
      </c>
      <c r="L13" s="184">
        <v>2</v>
      </c>
      <c r="M13" s="185" t="s">
        <v>122</v>
      </c>
      <c r="N13" s="117" t="s">
        <v>122</v>
      </c>
      <c r="O13" s="186"/>
      <c r="P13" s="198">
        <v>718290</v>
      </c>
      <c r="Q13" s="198">
        <v>718290</v>
      </c>
      <c r="R13" s="199">
        <v>718290</v>
      </c>
      <c r="S13" s="155"/>
      <c r="T13" s="155"/>
    </row>
    <row r="14" spans="1:20" ht="12.75" customHeight="1">
      <c r="A14" s="126"/>
      <c r="B14" s="249" t="s">
        <v>11</v>
      </c>
      <c r="C14" s="238"/>
      <c r="D14" s="238"/>
      <c r="E14" s="238"/>
      <c r="F14" s="238"/>
      <c r="G14" s="238"/>
      <c r="H14" s="238"/>
      <c r="I14" s="238"/>
      <c r="J14" s="173">
        <v>555</v>
      </c>
      <c r="K14" s="174">
        <v>1</v>
      </c>
      <c r="L14" s="174">
        <v>2</v>
      </c>
      <c r="M14" s="175" t="s">
        <v>91</v>
      </c>
      <c r="N14" s="108" t="s">
        <v>122</v>
      </c>
      <c r="O14" s="176"/>
      <c r="P14" s="177">
        <f t="shared" ref="P14:R15" si="0">P13</f>
        <v>718290</v>
      </c>
      <c r="Q14" s="177">
        <f t="shared" si="0"/>
        <v>718290</v>
      </c>
      <c r="R14" s="109">
        <f t="shared" si="0"/>
        <v>718290</v>
      </c>
    </row>
    <row r="15" spans="1:20" ht="21.75" customHeight="1">
      <c r="A15" s="126"/>
      <c r="B15" s="249" t="s">
        <v>124</v>
      </c>
      <c r="C15" s="238"/>
      <c r="D15" s="238"/>
      <c r="E15" s="238"/>
      <c r="F15" s="238"/>
      <c r="G15" s="238"/>
      <c r="H15" s="238"/>
      <c r="I15" s="238"/>
      <c r="J15" s="173">
        <v>555</v>
      </c>
      <c r="K15" s="174">
        <v>1</v>
      </c>
      <c r="L15" s="174">
        <v>2</v>
      </c>
      <c r="M15" s="175" t="s">
        <v>91</v>
      </c>
      <c r="N15" s="108">
        <v>120</v>
      </c>
      <c r="O15" s="176"/>
      <c r="P15" s="177">
        <f t="shared" si="0"/>
        <v>718290</v>
      </c>
      <c r="Q15" s="177">
        <f t="shared" si="0"/>
        <v>718290</v>
      </c>
      <c r="R15" s="109">
        <f t="shared" si="0"/>
        <v>718290</v>
      </c>
    </row>
    <row r="16" spans="1:20" s="119" customFormat="1" ht="42.75" customHeight="1">
      <c r="A16" s="171"/>
      <c r="B16" s="254" t="s">
        <v>12</v>
      </c>
      <c r="C16" s="255"/>
      <c r="D16" s="255"/>
      <c r="E16" s="255"/>
      <c r="F16" s="255"/>
      <c r="G16" s="255"/>
      <c r="H16" s="255"/>
      <c r="I16" s="255"/>
      <c r="J16" s="183">
        <v>555</v>
      </c>
      <c r="K16" s="184">
        <v>1</v>
      </c>
      <c r="L16" s="184">
        <v>4</v>
      </c>
      <c r="M16" s="185" t="s">
        <v>122</v>
      </c>
      <c r="N16" s="117" t="s">
        <v>122</v>
      </c>
      <c r="O16" s="186"/>
      <c r="P16" s="187">
        <f>P17</f>
        <v>2459470</v>
      </c>
      <c r="Q16" s="187">
        <f>Q17</f>
        <v>899980</v>
      </c>
      <c r="R16" s="118">
        <f>R17</f>
        <v>1160380</v>
      </c>
      <c r="T16" s="153"/>
    </row>
    <row r="17" spans="1:18" ht="21.75" customHeight="1">
      <c r="A17" s="126"/>
      <c r="B17" s="249" t="s">
        <v>125</v>
      </c>
      <c r="C17" s="238"/>
      <c r="D17" s="238"/>
      <c r="E17" s="238"/>
      <c r="F17" s="238"/>
      <c r="G17" s="238"/>
      <c r="H17" s="238"/>
      <c r="I17" s="238"/>
      <c r="J17" s="173">
        <v>555</v>
      </c>
      <c r="K17" s="174">
        <v>1</v>
      </c>
      <c r="L17" s="174">
        <v>4</v>
      </c>
      <c r="M17" s="175" t="s">
        <v>92</v>
      </c>
      <c r="N17" s="108" t="s">
        <v>122</v>
      </c>
      <c r="O17" s="176"/>
      <c r="P17" s="177">
        <f>P18+P19+P20</f>
        <v>2459470</v>
      </c>
      <c r="Q17" s="177">
        <f>Q18+Q19+Q20</f>
        <v>899980</v>
      </c>
      <c r="R17" s="109">
        <f>R18+R19+R20</f>
        <v>1160380</v>
      </c>
    </row>
    <row r="18" spans="1:18" ht="21.75" customHeight="1">
      <c r="A18" s="126"/>
      <c r="B18" s="249" t="s">
        <v>124</v>
      </c>
      <c r="C18" s="238"/>
      <c r="D18" s="238"/>
      <c r="E18" s="238"/>
      <c r="F18" s="238"/>
      <c r="G18" s="238"/>
      <c r="H18" s="238"/>
      <c r="I18" s="238"/>
      <c r="J18" s="173">
        <v>555</v>
      </c>
      <c r="K18" s="174">
        <v>1</v>
      </c>
      <c r="L18" s="174">
        <v>4</v>
      </c>
      <c r="M18" s="175" t="s">
        <v>92</v>
      </c>
      <c r="N18" s="108">
        <v>120</v>
      </c>
      <c r="O18" s="176"/>
      <c r="P18" s="189">
        <v>1821610</v>
      </c>
      <c r="Q18" s="200">
        <v>651000</v>
      </c>
      <c r="R18" s="201">
        <v>911400</v>
      </c>
    </row>
    <row r="19" spans="1:18" ht="21.75" customHeight="1">
      <c r="A19" s="126"/>
      <c r="B19" s="256" t="s">
        <v>126</v>
      </c>
      <c r="C19" s="238"/>
      <c r="D19" s="238"/>
      <c r="E19" s="238"/>
      <c r="F19" s="238"/>
      <c r="G19" s="238"/>
      <c r="H19" s="238"/>
      <c r="I19" s="238"/>
      <c r="J19" s="173">
        <v>555</v>
      </c>
      <c r="K19" s="174">
        <v>1</v>
      </c>
      <c r="L19" s="174">
        <v>4</v>
      </c>
      <c r="M19" s="175" t="s">
        <v>92</v>
      </c>
      <c r="N19" s="108">
        <v>240</v>
      </c>
      <c r="O19" s="176"/>
      <c r="P19" s="202">
        <v>628860</v>
      </c>
      <c r="Q19" s="202">
        <v>239980</v>
      </c>
      <c r="R19" s="203">
        <v>239980</v>
      </c>
    </row>
    <row r="20" spans="1:18" ht="12.75" customHeight="1">
      <c r="A20" s="126"/>
      <c r="B20" s="249" t="s">
        <v>33</v>
      </c>
      <c r="C20" s="238"/>
      <c r="D20" s="238"/>
      <c r="E20" s="238"/>
      <c r="F20" s="238"/>
      <c r="G20" s="238"/>
      <c r="H20" s="238"/>
      <c r="I20" s="238"/>
      <c r="J20" s="173">
        <v>555</v>
      </c>
      <c r="K20" s="174">
        <v>1</v>
      </c>
      <c r="L20" s="174">
        <v>4</v>
      </c>
      <c r="M20" s="175" t="s">
        <v>92</v>
      </c>
      <c r="N20" s="108">
        <v>850</v>
      </c>
      <c r="O20" s="176"/>
      <c r="P20" s="177">
        <v>9000</v>
      </c>
      <c r="Q20" s="177">
        <v>9000</v>
      </c>
      <c r="R20" s="109">
        <v>9000</v>
      </c>
    </row>
    <row r="21" spans="1:18" s="119" customFormat="1" ht="32.25" customHeight="1">
      <c r="A21" s="171"/>
      <c r="B21" s="254" t="s">
        <v>17</v>
      </c>
      <c r="C21" s="255"/>
      <c r="D21" s="255"/>
      <c r="E21" s="255"/>
      <c r="F21" s="255"/>
      <c r="G21" s="255"/>
      <c r="H21" s="255"/>
      <c r="I21" s="255"/>
      <c r="J21" s="183">
        <v>555</v>
      </c>
      <c r="K21" s="184">
        <v>1</v>
      </c>
      <c r="L21" s="184">
        <v>6</v>
      </c>
      <c r="M21" s="185" t="s">
        <v>122</v>
      </c>
      <c r="N21" s="117" t="s">
        <v>122</v>
      </c>
      <c r="O21" s="186"/>
      <c r="P21" s="187">
        <f t="shared" ref="P21:R22" si="1">P22</f>
        <v>20000</v>
      </c>
      <c r="Q21" s="187">
        <f t="shared" si="1"/>
        <v>20000</v>
      </c>
      <c r="R21" s="118">
        <f t="shared" si="1"/>
        <v>20000</v>
      </c>
    </row>
    <row r="22" spans="1:18" ht="32.25" customHeight="1">
      <c r="A22" s="126"/>
      <c r="B22" s="249" t="s">
        <v>127</v>
      </c>
      <c r="C22" s="238"/>
      <c r="D22" s="238"/>
      <c r="E22" s="238"/>
      <c r="F22" s="238"/>
      <c r="G22" s="238"/>
      <c r="H22" s="238"/>
      <c r="I22" s="238"/>
      <c r="J22" s="173">
        <v>555</v>
      </c>
      <c r="K22" s="174">
        <v>1</v>
      </c>
      <c r="L22" s="174">
        <v>6</v>
      </c>
      <c r="M22" s="175" t="s">
        <v>93</v>
      </c>
      <c r="N22" s="108" t="s">
        <v>122</v>
      </c>
      <c r="O22" s="176"/>
      <c r="P22" s="177">
        <f t="shared" si="1"/>
        <v>20000</v>
      </c>
      <c r="Q22" s="177">
        <f t="shared" si="1"/>
        <v>20000</v>
      </c>
      <c r="R22" s="109">
        <f t="shared" si="1"/>
        <v>20000</v>
      </c>
    </row>
    <row r="23" spans="1:18" ht="12.75" customHeight="1">
      <c r="A23" s="126"/>
      <c r="B23" s="249" t="s">
        <v>34</v>
      </c>
      <c r="C23" s="238"/>
      <c r="D23" s="238"/>
      <c r="E23" s="238"/>
      <c r="F23" s="238"/>
      <c r="G23" s="238"/>
      <c r="H23" s="238"/>
      <c r="I23" s="238"/>
      <c r="J23" s="173">
        <v>555</v>
      </c>
      <c r="K23" s="174">
        <v>1</v>
      </c>
      <c r="L23" s="174">
        <v>6</v>
      </c>
      <c r="M23" s="175" t="s">
        <v>93</v>
      </c>
      <c r="N23" s="108">
        <v>540</v>
      </c>
      <c r="O23" s="176"/>
      <c r="P23" s="177">
        <v>20000</v>
      </c>
      <c r="Q23" s="177">
        <v>20000</v>
      </c>
      <c r="R23" s="109">
        <v>20000</v>
      </c>
    </row>
    <row r="24" spans="1:18" ht="12.75" customHeight="1">
      <c r="A24" s="126"/>
      <c r="B24" s="256" t="s">
        <v>230</v>
      </c>
      <c r="C24" s="238"/>
      <c r="D24" s="238"/>
      <c r="E24" s="238"/>
      <c r="F24" s="238"/>
      <c r="G24" s="238"/>
      <c r="H24" s="238"/>
      <c r="I24" s="238"/>
      <c r="J24" s="173">
        <v>555</v>
      </c>
      <c r="K24" s="174">
        <v>1</v>
      </c>
      <c r="L24" s="174">
        <v>7</v>
      </c>
      <c r="M24" s="175"/>
      <c r="N24" s="108"/>
      <c r="O24" s="176"/>
      <c r="P24" s="177">
        <v>70000</v>
      </c>
      <c r="Q24" s="177"/>
      <c r="R24" s="109"/>
    </row>
    <row r="25" spans="1:18" ht="12.75" customHeight="1">
      <c r="A25" s="126"/>
      <c r="B25" s="256" t="s">
        <v>231</v>
      </c>
      <c r="C25" s="238"/>
      <c r="D25" s="238"/>
      <c r="E25" s="238"/>
      <c r="F25" s="238"/>
      <c r="G25" s="238"/>
      <c r="H25" s="238"/>
      <c r="I25" s="238"/>
      <c r="J25" s="173">
        <v>555</v>
      </c>
      <c r="K25" s="174">
        <v>1</v>
      </c>
      <c r="L25" s="174">
        <v>7</v>
      </c>
      <c r="M25" s="175">
        <v>8800000020</v>
      </c>
      <c r="N25" s="108"/>
      <c r="O25" s="176"/>
      <c r="P25" s="177">
        <v>70000</v>
      </c>
      <c r="Q25" s="177"/>
      <c r="R25" s="109"/>
    </row>
    <row r="26" spans="1:18" s="119" customFormat="1" ht="24" customHeight="1">
      <c r="A26" s="171"/>
      <c r="B26" s="254" t="s">
        <v>126</v>
      </c>
      <c r="C26" s="255"/>
      <c r="D26" s="255"/>
      <c r="E26" s="255"/>
      <c r="F26" s="255"/>
      <c r="G26" s="255"/>
      <c r="H26" s="255"/>
      <c r="I26" s="255"/>
      <c r="J26" s="183">
        <v>555</v>
      </c>
      <c r="K26" s="184">
        <v>1</v>
      </c>
      <c r="L26" s="184">
        <v>7</v>
      </c>
      <c r="M26" s="185">
        <v>8800000020</v>
      </c>
      <c r="N26" s="117">
        <v>240</v>
      </c>
      <c r="O26" s="186"/>
      <c r="P26" s="187">
        <v>70000</v>
      </c>
      <c r="Q26" s="187"/>
      <c r="R26" s="118"/>
    </row>
    <row r="27" spans="1:18" s="119" customFormat="1" ht="14.25" customHeight="1">
      <c r="A27" s="171"/>
      <c r="B27" s="254" t="s">
        <v>154</v>
      </c>
      <c r="C27" s="255"/>
      <c r="D27" s="255"/>
      <c r="E27" s="255"/>
      <c r="F27" s="255"/>
      <c r="G27" s="255"/>
      <c r="H27" s="255"/>
      <c r="I27" s="255"/>
      <c r="J27" s="183">
        <v>555</v>
      </c>
      <c r="K27" s="184">
        <v>1</v>
      </c>
      <c r="L27" s="184">
        <v>11</v>
      </c>
      <c r="M27" s="185"/>
      <c r="N27" s="117"/>
      <c r="O27" s="186"/>
      <c r="P27" s="187">
        <f t="shared" ref="P27:R28" si="2">P28</f>
        <v>50000</v>
      </c>
      <c r="Q27" s="187">
        <f t="shared" si="2"/>
        <v>20000</v>
      </c>
      <c r="R27" s="118">
        <f t="shared" si="2"/>
        <v>20000</v>
      </c>
    </row>
    <row r="28" spans="1:18" ht="15.75" customHeight="1">
      <c r="A28" s="126"/>
      <c r="B28" s="256" t="s">
        <v>132</v>
      </c>
      <c r="C28" s="238"/>
      <c r="D28" s="238"/>
      <c r="E28" s="238"/>
      <c r="F28" s="238"/>
      <c r="G28" s="238"/>
      <c r="H28" s="238"/>
      <c r="I28" s="238"/>
      <c r="J28" s="173">
        <v>555</v>
      </c>
      <c r="K28" s="174">
        <v>1</v>
      </c>
      <c r="L28" s="174">
        <v>11</v>
      </c>
      <c r="M28" s="188">
        <v>8800005000</v>
      </c>
      <c r="N28" s="108"/>
      <c r="O28" s="176"/>
      <c r="P28" s="177">
        <f t="shared" si="2"/>
        <v>50000</v>
      </c>
      <c r="Q28" s="177">
        <f t="shared" si="2"/>
        <v>20000</v>
      </c>
      <c r="R28" s="109">
        <f t="shared" si="2"/>
        <v>20000</v>
      </c>
    </row>
    <row r="29" spans="1:18" ht="12.75" customHeight="1">
      <c r="A29" s="126"/>
      <c r="B29" s="256" t="s">
        <v>38</v>
      </c>
      <c r="C29" s="238"/>
      <c r="D29" s="238"/>
      <c r="E29" s="238"/>
      <c r="F29" s="238"/>
      <c r="G29" s="238"/>
      <c r="H29" s="238"/>
      <c r="I29" s="238"/>
      <c r="J29" s="173">
        <v>555</v>
      </c>
      <c r="K29" s="174">
        <v>1</v>
      </c>
      <c r="L29" s="174">
        <v>11</v>
      </c>
      <c r="M29" s="188">
        <v>8800005000</v>
      </c>
      <c r="N29" s="108">
        <v>870</v>
      </c>
      <c r="O29" s="176"/>
      <c r="P29" s="177">
        <v>50000</v>
      </c>
      <c r="Q29" s="177">
        <v>20000</v>
      </c>
      <c r="R29" s="109">
        <v>20000</v>
      </c>
    </row>
    <row r="30" spans="1:18" s="120" customFormat="1" ht="12.75" customHeight="1">
      <c r="A30" s="170"/>
      <c r="B30" s="252" t="s">
        <v>128</v>
      </c>
      <c r="C30" s="253"/>
      <c r="D30" s="253"/>
      <c r="E30" s="253"/>
      <c r="F30" s="253"/>
      <c r="G30" s="253"/>
      <c r="H30" s="253"/>
      <c r="I30" s="253"/>
      <c r="J30" s="178">
        <v>555</v>
      </c>
      <c r="K30" s="179">
        <v>2</v>
      </c>
      <c r="L30" s="179">
        <v>0</v>
      </c>
      <c r="M30" s="180" t="s">
        <v>122</v>
      </c>
      <c r="N30" s="156" t="s">
        <v>122</v>
      </c>
      <c r="O30" s="181"/>
      <c r="P30" s="182">
        <f t="shared" ref="P30:R31" si="3">P31</f>
        <v>96864</v>
      </c>
      <c r="Q30" s="182">
        <f t="shared" si="3"/>
        <v>99820</v>
      </c>
      <c r="R30" s="157">
        <f t="shared" si="3"/>
        <v>103060</v>
      </c>
    </row>
    <row r="31" spans="1:18" ht="12.75" customHeight="1">
      <c r="A31" s="126"/>
      <c r="B31" s="249" t="s">
        <v>6</v>
      </c>
      <c r="C31" s="238"/>
      <c r="D31" s="238"/>
      <c r="E31" s="238"/>
      <c r="F31" s="238"/>
      <c r="G31" s="238"/>
      <c r="H31" s="238"/>
      <c r="I31" s="238"/>
      <c r="J31" s="173">
        <v>555</v>
      </c>
      <c r="K31" s="174">
        <v>2</v>
      </c>
      <c r="L31" s="174">
        <v>3</v>
      </c>
      <c r="M31" s="175" t="s">
        <v>122</v>
      </c>
      <c r="N31" s="108" t="s">
        <v>122</v>
      </c>
      <c r="O31" s="176"/>
      <c r="P31" s="177">
        <f t="shared" si="3"/>
        <v>96864</v>
      </c>
      <c r="Q31" s="177">
        <f t="shared" si="3"/>
        <v>99820</v>
      </c>
      <c r="R31" s="109">
        <f t="shared" si="3"/>
        <v>103060</v>
      </c>
    </row>
    <row r="32" spans="1:18" ht="42.75" customHeight="1">
      <c r="A32" s="126"/>
      <c r="B32" s="249" t="s">
        <v>129</v>
      </c>
      <c r="C32" s="238"/>
      <c r="D32" s="238"/>
      <c r="E32" s="238"/>
      <c r="F32" s="238"/>
      <c r="G32" s="238"/>
      <c r="H32" s="238"/>
      <c r="I32" s="238"/>
      <c r="J32" s="173">
        <v>555</v>
      </c>
      <c r="K32" s="174">
        <v>2</v>
      </c>
      <c r="L32" s="174">
        <v>3</v>
      </c>
      <c r="M32" s="175" t="s">
        <v>94</v>
      </c>
      <c r="N32" s="108" t="s">
        <v>122</v>
      </c>
      <c r="O32" s="176"/>
      <c r="P32" s="177">
        <f>P33+P34</f>
        <v>96864</v>
      </c>
      <c r="Q32" s="177">
        <f>Q33+Q34</f>
        <v>99820</v>
      </c>
      <c r="R32" s="109">
        <f>R33+R34</f>
        <v>103060</v>
      </c>
    </row>
    <row r="33" spans="1:18" ht="21.75" customHeight="1">
      <c r="A33" s="126"/>
      <c r="B33" s="249" t="s">
        <v>124</v>
      </c>
      <c r="C33" s="238"/>
      <c r="D33" s="238"/>
      <c r="E33" s="238"/>
      <c r="F33" s="238"/>
      <c r="G33" s="238"/>
      <c r="H33" s="238"/>
      <c r="I33" s="238"/>
      <c r="J33" s="173">
        <v>555</v>
      </c>
      <c r="K33" s="174">
        <v>2</v>
      </c>
      <c r="L33" s="174">
        <v>3</v>
      </c>
      <c r="M33" s="175" t="s">
        <v>94</v>
      </c>
      <c r="N33" s="108">
        <v>120</v>
      </c>
      <c r="O33" s="176"/>
      <c r="P33" s="177">
        <v>95364</v>
      </c>
      <c r="Q33" s="177">
        <v>98320</v>
      </c>
      <c r="R33" s="109">
        <v>101560</v>
      </c>
    </row>
    <row r="34" spans="1:18" ht="21.75" customHeight="1">
      <c r="A34" s="126"/>
      <c r="B34" s="249" t="s">
        <v>126</v>
      </c>
      <c r="C34" s="238"/>
      <c r="D34" s="238"/>
      <c r="E34" s="238"/>
      <c r="F34" s="238"/>
      <c r="G34" s="238"/>
      <c r="H34" s="238"/>
      <c r="I34" s="238"/>
      <c r="J34" s="173">
        <v>555</v>
      </c>
      <c r="K34" s="174">
        <v>2</v>
      </c>
      <c r="L34" s="174">
        <v>3</v>
      </c>
      <c r="M34" s="175" t="s">
        <v>94</v>
      </c>
      <c r="N34" s="108">
        <v>240</v>
      </c>
      <c r="O34" s="176"/>
      <c r="P34" s="177">
        <v>1500</v>
      </c>
      <c r="Q34" s="177">
        <v>1500</v>
      </c>
      <c r="R34" s="109">
        <v>1500</v>
      </c>
    </row>
    <row r="35" spans="1:18" s="120" customFormat="1" ht="21.75" customHeight="1">
      <c r="A35" s="170"/>
      <c r="B35" s="252" t="s">
        <v>130</v>
      </c>
      <c r="C35" s="253"/>
      <c r="D35" s="253"/>
      <c r="E35" s="253"/>
      <c r="F35" s="253"/>
      <c r="G35" s="253"/>
      <c r="H35" s="253"/>
      <c r="I35" s="253"/>
      <c r="J35" s="178">
        <v>555</v>
      </c>
      <c r="K35" s="179">
        <v>3</v>
      </c>
      <c r="L35" s="179">
        <v>0</v>
      </c>
      <c r="M35" s="180" t="s">
        <v>122</v>
      </c>
      <c r="N35" s="156" t="s">
        <v>122</v>
      </c>
      <c r="O35" s="181"/>
      <c r="P35" s="182">
        <f>P36+P41</f>
        <v>66700</v>
      </c>
      <c r="Q35" s="182">
        <f>Q36+Q41</f>
        <v>53700</v>
      </c>
      <c r="R35" s="157">
        <f>R36+R41</f>
        <v>53700</v>
      </c>
    </row>
    <row r="36" spans="1:18" s="119" customFormat="1" ht="32.25" customHeight="1">
      <c r="A36" s="172"/>
      <c r="B36" s="254" t="s">
        <v>131</v>
      </c>
      <c r="C36" s="255"/>
      <c r="D36" s="255"/>
      <c r="E36" s="255"/>
      <c r="F36" s="255"/>
      <c r="G36" s="255"/>
      <c r="H36" s="255"/>
      <c r="I36" s="255"/>
      <c r="J36" s="183">
        <v>555</v>
      </c>
      <c r="K36" s="184">
        <v>3</v>
      </c>
      <c r="L36" s="184">
        <v>9</v>
      </c>
      <c r="M36" s="185" t="s">
        <v>122</v>
      </c>
      <c r="N36" s="117" t="s">
        <v>122</v>
      </c>
      <c r="O36" s="186"/>
      <c r="P36" s="187">
        <f>P37+P39</f>
        <v>13000</v>
      </c>
      <c r="Q36" s="187">
        <f>Q37+Q39</f>
        <v>0</v>
      </c>
      <c r="R36" s="118">
        <f>R37+R39</f>
        <v>0</v>
      </c>
    </row>
    <row r="37" spans="1:18" ht="12.75" customHeight="1">
      <c r="A37" s="126"/>
      <c r="B37" s="256" t="s">
        <v>155</v>
      </c>
      <c r="C37" s="238"/>
      <c r="D37" s="238"/>
      <c r="E37" s="238"/>
      <c r="F37" s="238"/>
      <c r="G37" s="238"/>
      <c r="H37" s="238"/>
      <c r="I37" s="238"/>
      <c r="J37" s="173">
        <v>555</v>
      </c>
      <c r="K37" s="174">
        <v>3</v>
      </c>
      <c r="L37" s="174">
        <v>9</v>
      </c>
      <c r="M37" s="188">
        <v>8800003190</v>
      </c>
      <c r="N37" s="108" t="s">
        <v>122</v>
      </c>
      <c r="O37" s="176"/>
      <c r="P37" s="177">
        <f>P38</f>
        <v>10000</v>
      </c>
      <c r="Q37" s="177">
        <f>Q38</f>
        <v>0</v>
      </c>
      <c r="R37" s="109">
        <f>R38</f>
        <v>0</v>
      </c>
    </row>
    <row r="38" spans="1:18" ht="21.75" customHeight="1">
      <c r="A38" s="126"/>
      <c r="B38" s="249" t="s">
        <v>126</v>
      </c>
      <c r="C38" s="238"/>
      <c r="D38" s="238"/>
      <c r="E38" s="238"/>
      <c r="F38" s="238"/>
      <c r="G38" s="238"/>
      <c r="H38" s="238"/>
      <c r="I38" s="238"/>
      <c r="J38" s="173">
        <v>555</v>
      </c>
      <c r="K38" s="174">
        <v>3</v>
      </c>
      <c r="L38" s="174">
        <v>9</v>
      </c>
      <c r="M38" s="188">
        <v>8800003190</v>
      </c>
      <c r="N38" s="108">
        <v>240</v>
      </c>
      <c r="O38" s="176"/>
      <c r="P38" s="177">
        <v>10000</v>
      </c>
      <c r="Q38" s="177">
        <v>0</v>
      </c>
      <c r="R38" s="109">
        <v>0</v>
      </c>
    </row>
    <row r="39" spans="1:18" ht="12.75" customHeight="1">
      <c r="A39" s="126"/>
      <c r="B39" s="256" t="s">
        <v>156</v>
      </c>
      <c r="C39" s="238"/>
      <c r="D39" s="238"/>
      <c r="E39" s="238"/>
      <c r="F39" s="238"/>
      <c r="G39" s="238"/>
      <c r="H39" s="238"/>
      <c r="I39" s="238"/>
      <c r="J39" s="173">
        <v>555</v>
      </c>
      <c r="K39" s="174">
        <v>3</v>
      </c>
      <c r="L39" s="174">
        <v>9</v>
      </c>
      <c r="M39" s="188">
        <v>8800045870</v>
      </c>
      <c r="N39" s="108" t="s">
        <v>122</v>
      </c>
      <c r="O39" s="176"/>
      <c r="P39" s="177">
        <f>P40</f>
        <v>3000</v>
      </c>
      <c r="Q39" s="177">
        <f>Q40</f>
        <v>0</v>
      </c>
      <c r="R39" s="109">
        <f>R40</f>
        <v>0</v>
      </c>
    </row>
    <row r="40" spans="1:18" ht="21.75" customHeight="1">
      <c r="A40" s="126"/>
      <c r="B40" s="249" t="s">
        <v>126</v>
      </c>
      <c r="C40" s="238"/>
      <c r="D40" s="238"/>
      <c r="E40" s="238"/>
      <c r="F40" s="238"/>
      <c r="G40" s="238"/>
      <c r="H40" s="238"/>
      <c r="I40" s="238"/>
      <c r="J40" s="173">
        <v>555</v>
      </c>
      <c r="K40" s="174">
        <v>3</v>
      </c>
      <c r="L40" s="174">
        <v>9</v>
      </c>
      <c r="M40" s="188">
        <v>8800045870</v>
      </c>
      <c r="N40" s="108">
        <v>240</v>
      </c>
      <c r="O40" s="176"/>
      <c r="P40" s="177">
        <v>3000</v>
      </c>
      <c r="Q40" s="177">
        <v>0</v>
      </c>
      <c r="R40" s="109">
        <v>0</v>
      </c>
    </row>
    <row r="41" spans="1:18" s="119" customFormat="1" ht="12.75" customHeight="1">
      <c r="A41" s="171"/>
      <c r="B41" s="254" t="s">
        <v>39</v>
      </c>
      <c r="C41" s="255"/>
      <c r="D41" s="255"/>
      <c r="E41" s="255"/>
      <c r="F41" s="255"/>
      <c r="G41" s="255"/>
      <c r="H41" s="255"/>
      <c r="I41" s="255"/>
      <c r="J41" s="183">
        <v>555</v>
      </c>
      <c r="K41" s="184">
        <v>3</v>
      </c>
      <c r="L41" s="184">
        <v>10</v>
      </c>
      <c r="M41" s="185" t="s">
        <v>122</v>
      </c>
      <c r="N41" s="117" t="s">
        <v>122</v>
      </c>
      <c r="O41" s="186"/>
      <c r="P41" s="187">
        <f>P42</f>
        <v>53700</v>
      </c>
      <c r="Q41" s="187">
        <f>Q42</f>
        <v>53700</v>
      </c>
      <c r="R41" s="118">
        <f>R42</f>
        <v>53700</v>
      </c>
    </row>
    <row r="42" spans="1:18" ht="12.75" customHeight="1">
      <c r="A42" s="126"/>
      <c r="B42" s="249" t="s">
        <v>133</v>
      </c>
      <c r="C42" s="238"/>
      <c r="D42" s="238"/>
      <c r="E42" s="238"/>
      <c r="F42" s="238"/>
      <c r="G42" s="238"/>
      <c r="H42" s="238"/>
      <c r="I42" s="238"/>
      <c r="J42" s="173">
        <v>555</v>
      </c>
      <c r="K42" s="174">
        <v>3</v>
      </c>
      <c r="L42" s="174">
        <v>10</v>
      </c>
      <c r="M42" s="175" t="s">
        <v>90</v>
      </c>
      <c r="N42" s="108" t="s">
        <v>122</v>
      </c>
      <c r="O42" s="176"/>
      <c r="P42" s="177">
        <f>P43+P44</f>
        <v>53700</v>
      </c>
      <c r="Q42" s="177">
        <f>Q43+Q44</f>
        <v>53700</v>
      </c>
      <c r="R42" s="109">
        <f>R43+R44</f>
        <v>53700</v>
      </c>
    </row>
    <row r="43" spans="1:18" ht="21.75" customHeight="1">
      <c r="A43" s="126"/>
      <c r="B43" s="249" t="s">
        <v>126</v>
      </c>
      <c r="C43" s="238"/>
      <c r="D43" s="238"/>
      <c r="E43" s="238"/>
      <c r="F43" s="238"/>
      <c r="G43" s="238"/>
      <c r="H43" s="238"/>
      <c r="I43" s="238"/>
      <c r="J43" s="173">
        <v>555</v>
      </c>
      <c r="K43" s="174">
        <v>3</v>
      </c>
      <c r="L43" s="174">
        <v>10</v>
      </c>
      <c r="M43" s="175" t="s">
        <v>90</v>
      </c>
      <c r="N43" s="108">
        <v>240</v>
      </c>
      <c r="O43" s="176"/>
      <c r="P43" s="177">
        <v>33700</v>
      </c>
      <c r="Q43" s="177">
        <v>33700</v>
      </c>
      <c r="R43" s="109">
        <v>33700</v>
      </c>
    </row>
    <row r="44" spans="1:18" ht="12.75" customHeight="1">
      <c r="A44" s="126"/>
      <c r="B44" s="249" t="s">
        <v>33</v>
      </c>
      <c r="C44" s="238"/>
      <c r="D44" s="238"/>
      <c r="E44" s="238"/>
      <c r="F44" s="238"/>
      <c r="G44" s="238"/>
      <c r="H44" s="238"/>
      <c r="I44" s="238"/>
      <c r="J44" s="173">
        <v>555</v>
      </c>
      <c r="K44" s="174">
        <v>3</v>
      </c>
      <c r="L44" s="174">
        <v>10</v>
      </c>
      <c r="M44" s="175" t="s">
        <v>90</v>
      </c>
      <c r="N44" s="108">
        <v>850</v>
      </c>
      <c r="O44" s="176"/>
      <c r="P44" s="177">
        <v>20000</v>
      </c>
      <c r="Q44" s="177">
        <v>20000</v>
      </c>
      <c r="R44" s="109">
        <v>20000</v>
      </c>
    </row>
    <row r="45" spans="1:18" s="120" customFormat="1" ht="12.75" customHeight="1">
      <c r="A45" s="170"/>
      <c r="B45" s="252" t="s">
        <v>134</v>
      </c>
      <c r="C45" s="253"/>
      <c r="D45" s="253"/>
      <c r="E45" s="253"/>
      <c r="F45" s="253"/>
      <c r="G45" s="253"/>
      <c r="H45" s="253"/>
      <c r="I45" s="253"/>
      <c r="J45" s="178">
        <v>555</v>
      </c>
      <c r="K45" s="179">
        <v>4</v>
      </c>
      <c r="L45" s="179">
        <v>0</v>
      </c>
      <c r="M45" s="180" t="s">
        <v>122</v>
      </c>
      <c r="N45" s="156" t="s">
        <v>122</v>
      </c>
      <c r="O45" s="181"/>
      <c r="P45" s="182">
        <f>P46</f>
        <v>521110</v>
      </c>
      <c r="Q45" s="182">
        <f t="shared" ref="Q45:R47" si="4">Q46</f>
        <v>4561760</v>
      </c>
      <c r="R45" s="157">
        <f t="shared" si="4"/>
        <v>601300</v>
      </c>
    </row>
    <row r="46" spans="1:18" s="119" customFormat="1" ht="12.75" customHeight="1">
      <c r="A46" s="171"/>
      <c r="B46" s="254" t="s">
        <v>135</v>
      </c>
      <c r="C46" s="255"/>
      <c r="D46" s="255"/>
      <c r="E46" s="255"/>
      <c r="F46" s="255"/>
      <c r="G46" s="255"/>
      <c r="H46" s="255"/>
      <c r="I46" s="255"/>
      <c r="J46" s="183">
        <v>555</v>
      </c>
      <c r="K46" s="184">
        <v>4</v>
      </c>
      <c r="L46" s="184">
        <v>9</v>
      </c>
      <c r="M46" s="185" t="s">
        <v>122</v>
      </c>
      <c r="N46" s="117" t="s">
        <v>122</v>
      </c>
      <c r="O46" s="186"/>
      <c r="P46" s="187">
        <f>P47+P49</f>
        <v>521110</v>
      </c>
      <c r="Q46" s="187">
        <f>Q47+Q49</f>
        <v>4561760</v>
      </c>
      <c r="R46" s="118">
        <f>R47+R49</f>
        <v>601300</v>
      </c>
    </row>
    <row r="47" spans="1:18" ht="12.75" customHeight="1">
      <c r="A47" s="126"/>
      <c r="B47" s="249" t="s">
        <v>136</v>
      </c>
      <c r="C47" s="238"/>
      <c r="D47" s="238"/>
      <c r="E47" s="238"/>
      <c r="F47" s="238"/>
      <c r="G47" s="238"/>
      <c r="H47" s="238"/>
      <c r="I47" s="238"/>
      <c r="J47" s="173">
        <v>555</v>
      </c>
      <c r="K47" s="174">
        <v>4</v>
      </c>
      <c r="L47" s="174">
        <v>9</v>
      </c>
      <c r="M47" s="175" t="s">
        <v>95</v>
      </c>
      <c r="N47" s="108" t="s">
        <v>122</v>
      </c>
      <c r="O47" s="176"/>
      <c r="P47" s="177">
        <f>P48</f>
        <v>521110</v>
      </c>
      <c r="Q47" s="177">
        <f t="shared" si="4"/>
        <v>561760</v>
      </c>
      <c r="R47" s="109">
        <f t="shared" si="4"/>
        <v>601300</v>
      </c>
    </row>
    <row r="48" spans="1:18" ht="21.75" customHeight="1">
      <c r="A48" s="126"/>
      <c r="B48" s="249" t="s">
        <v>126</v>
      </c>
      <c r="C48" s="238"/>
      <c r="D48" s="238"/>
      <c r="E48" s="238"/>
      <c r="F48" s="238"/>
      <c r="G48" s="238"/>
      <c r="H48" s="238"/>
      <c r="I48" s="238"/>
      <c r="J48" s="173">
        <v>555</v>
      </c>
      <c r="K48" s="174">
        <v>4</v>
      </c>
      <c r="L48" s="174">
        <v>9</v>
      </c>
      <c r="M48" s="175" t="s">
        <v>95</v>
      </c>
      <c r="N48" s="108">
        <v>240</v>
      </c>
      <c r="O48" s="176"/>
      <c r="P48" s="202">
        <v>521110</v>
      </c>
      <c r="Q48" s="200">
        <v>561760</v>
      </c>
      <c r="R48" s="201">
        <v>601300</v>
      </c>
    </row>
    <row r="49" spans="1:20" ht="12.75" customHeight="1">
      <c r="A49" s="126"/>
      <c r="B49" s="249" t="s">
        <v>136</v>
      </c>
      <c r="C49" s="238"/>
      <c r="D49" s="238"/>
      <c r="E49" s="238"/>
      <c r="F49" s="238"/>
      <c r="G49" s="238"/>
      <c r="H49" s="238"/>
      <c r="I49" s="238"/>
      <c r="J49" s="173">
        <v>555</v>
      </c>
      <c r="K49" s="174">
        <v>4</v>
      </c>
      <c r="L49" s="174">
        <v>9</v>
      </c>
      <c r="M49" s="188">
        <v>6100470760</v>
      </c>
      <c r="N49" s="108" t="s">
        <v>122</v>
      </c>
      <c r="O49" s="176"/>
      <c r="P49" s="177"/>
      <c r="Q49" s="177">
        <f>Q50</f>
        <v>4000000</v>
      </c>
      <c r="R49" s="109">
        <v>0</v>
      </c>
    </row>
    <row r="50" spans="1:20" ht="21.75" customHeight="1">
      <c r="A50" s="126"/>
      <c r="B50" s="249" t="s">
        <v>126</v>
      </c>
      <c r="C50" s="238"/>
      <c r="D50" s="238"/>
      <c r="E50" s="238"/>
      <c r="F50" s="238"/>
      <c r="G50" s="238"/>
      <c r="H50" s="238"/>
      <c r="I50" s="238"/>
      <c r="J50" s="173">
        <v>555</v>
      </c>
      <c r="K50" s="174">
        <v>4</v>
      </c>
      <c r="L50" s="174">
        <v>9</v>
      </c>
      <c r="M50" s="188">
        <v>6100470760</v>
      </c>
      <c r="N50" s="108">
        <v>240</v>
      </c>
      <c r="O50" s="176"/>
      <c r="P50" s="177"/>
      <c r="Q50" s="177">
        <v>4000000</v>
      </c>
      <c r="R50" s="109">
        <v>0</v>
      </c>
    </row>
    <row r="51" spans="1:20" s="120" customFormat="1" ht="12.75" customHeight="1">
      <c r="A51" s="170"/>
      <c r="B51" s="252" t="s">
        <v>137</v>
      </c>
      <c r="C51" s="253"/>
      <c r="D51" s="253"/>
      <c r="E51" s="253"/>
      <c r="F51" s="253"/>
      <c r="G51" s="253"/>
      <c r="H51" s="253"/>
      <c r="I51" s="253"/>
      <c r="J51" s="178">
        <v>555</v>
      </c>
      <c r="K51" s="179">
        <v>5</v>
      </c>
      <c r="L51" s="179">
        <v>0</v>
      </c>
      <c r="M51" s="180" t="s">
        <v>122</v>
      </c>
      <c r="N51" s="156" t="s">
        <v>122</v>
      </c>
      <c r="O51" s="181"/>
      <c r="P51" s="182">
        <f>P52</f>
        <v>473220</v>
      </c>
      <c r="Q51" s="182">
        <f>Q52</f>
        <v>135000</v>
      </c>
      <c r="R51" s="157">
        <f>R52</f>
        <v>100000</v>
      </c>
    </row>
    <row r="52" spans="1:20" s="119" customFormat="1" ht="12.75" customHeight="1">
      <c r="A52" s="171"/>
      <c r="B52" s="254" t="s">
        <v>35</v>
      </c>
      <c r="C52" s="255"/>
      <c r="D52" s="255"/>
      <c r="E52" s="255"/>
      <c r="F52" s="255"/>
      <c r="G52" s="255"/>
      <c r="H52" s="255"/>
      <c r="I52" s="255"/>
      <c r="J52" s="183">
        <v>555</v>
      </c>
      <c r="K52" s="184">
        <v>5</v>
      </c>
      <c r="L52" s="184">
        <v>3</v>
      </c>
      <c r="M52" s="185" t="s">
        <v>122</v>
      </c>
      <c r="N52" s="117" t="s">
        <v>122</v>
      </c>
      <c r="O52" s="186"/>
      <c r="P52" s="187">
        <f>P53+P55+P57</f>
        <v>473220</v>
      </c>
      <c r="Q52" s="187">
        <f>Q53+Q55+Q57</f>
        <v>135000</v>
      </c>
      <c r="R52" s="118">
        <f>R53+R55+R57</f>
        <v>100000</v>
      </c>
    </row>
    <row r="53" spans="1:20" ht="12.75" customHeight="1">
      <c r="A53" s="126"/>
      <c r="B53" s="249" t="s">
        <v>35</v>
      </c>
      <c r="C53" s="238"/>
      <c r="D53" s="238"/>
      <c r="E53" s="238"/>
      <c r="F53" s="238"/>
      <c r="G53" s="238"/>
      <c r="H53" s="238"/>
      <c r="I53" s="238"/>
      <c r="J53" s="173">
        <v>555</v>
      </c>
      <c r="K53" s="174">
        <v>5</v>
      </c>
      <c r="L53" s="174">
        <v>3</v>
      </c>
      <c r="M53" s="175" t="s">
        <v>96</v>
      </c>
      <c r="N53" s="108" t="s">
        <v>122</v>
      </c>
      <c r="O53" s="176"/>
      <c r="P53" s="177">
        <f>P54</f>
        <v>443820</v>
      </c>
      <c r="Q53" s="177">
        <f>Q54</f>
        <v>135000</v>
      </c>
      <c r="R53" s="109">
        <f>R54</f>
        <v>100000</v>
      </c>
    </row>
    <row r="54" spans="1:20" ht="21.75" customHeight="1">
      <c r="A54" s="126"/>
      <c r="B54" s="249" t="s">
        <v>126</v>
      </c>
      <c r="C54" s="238"/>
      <c r="D54" s="238"/>
      <c r="E54" s="238"/>
      <c r="F54" s="238"/>
      <c r="G54" s="238"/>
      <c r="H54" s="238"/>
      <c r="I54" s="238"/>
      <c r="J54" s="173">
        <v>555</v>
      </c>
      <c r="K54" s="174">
        <v>5</v>
      </c>
      <c r="L54" s="174">
        <v>3</v>
      </c>
      <c r="M54" s="175" t="s">
        <v>96</v>
      </c>
      <c r="N54" s="108">
        <v>240</v>
      </c>
      <c r="O54" s="176"/>
      <c r="P54" s="177">
        <v>443820</v>
      </c>
      <c r="Q54" s="177">
        <v>135000</v>
      </c>
      <c r="R54" s="109">
        <v>100000</v>
      </c>
    </row>
    <row r="55" spans="1:20" ht="12.75" customHeight="1">
      <c r="A55" s="126"/>
      <c r="B55" s="249" t="s">
        <v>138</v>
      </c>
      <c r="C55" s="238"/>
      <c r="D55" s="238"/>
      <c r="E55" s="238"/>
      <c r="F55" s="238"/>
      <c r="G55" s="238"/>
      <c r="H55" s="238"/>
      <c r="I55" s="238"/>
      <c r="J55" s="173">
        <v>555</v>
      </c>
      <c r="K55" s="174">
        <v>5</v>
      </c>
      <c r="L55" s="174">
        <v>3</v>
      </c>
      <c r="M55" s="175" t="s">
        <v>97</v>
      </c>
      <c r="N55" s="108" t="s">
        <v>122</v>
      </c>
      <c r="O55" s="176"/>
      <c r="P55" s="177">
        <f>P56</f>
        <v>19400</v>
      </c>
      <c r="Q55" s="177">
        <f>Q56</f>
        <v>0</v>
      </c>
      <c r="R55" s="109">
        <f>R56</f>
        <v>0</v>
      </c>
    </row>
    <row r="56" spans="1:20" ht="21.75" customHeight="1">
      <c r="A56" s="126"/>
      <c r="B56" s="249" t="s">
        <v>126</v>
      </c>
      <c r="C56" s="238"/>
      <c r="D56" s="238"/>
      <c r="E56" s="238"/>
      <c r="F56" s="238"/>
      <c r="G56" s="238"/>
      <c r="H56" s="238"/>
      <c r="I56" s="238"/>
      <c r="J56" s="173">
        <v>555</v>
      </c>
      <c r="K56" s="174">
        <v>5</v>
      </c>
      <c r="L56" s="174">
        <v>3</v>
      </c>
      <c r="M56" s="175" t="s">
        <v>97</v>
      </c>
      <c r="N56" s="108">
        <v>240</v>
      </c>
      <c r="O56" s="176"/>
      <c r="P56" s="177">
        <v>19400</v>
      </c>
      <c r="Q56" s="177">
        <v>0</v>
      </c>
      <c r="R56" s="109">
        <v>0</v>
      </c>
    </row>
    <row r="57" spans="1:20" ht="12.75" customHeight="1">
      <c r="A57" s="126"/>
      <c r="B57" s="249" t="s">
        <v>139</v>
      </c>
      <c r="C57" s="238"/>
      <c r="D57" s="238"/>
      <c r="E57" s="238"/>
      <c r="F57" s="238"/>
      <c r="G57" s="238"/>
      <c r="H57" s="238"/>
      <c r="I57" s="238"/>
      <c r="J57" s="173">
        <v>555</v>
      </c>
      <c r="K57" s="174">
        <v>5</v>
      </c>
      <c r="L57" s="174">
        <v>3</v>
      </c>
      <c r="M57" s="175" t="s">
        <v>140</v>
      </c>
      <c r="N57" s="108" t="s">
        <v>122</v>
      </c>
      <c r="O57" s="176"/>
      <c r="P57" s="177">
        <f>P58</f>
        <v>10000</v>
      </c>
      <c r="Q57" s="177">
        <f>Q58</f>
        <v>0</v>
      </c>
      <c r="R57" s="109">
        <f>R58</f>
        <v>0</v>
      </c>
    </row>
    <row r="58" spans="1:20" ht="21.75" customHeight="1">
      <c r="A58" s="126"/>
      <c r="B58" s="249" t="s">
        <v>126</v>
      </c>
      <c r="C58" s="238"/>
      <c r="D58" s="238"/>
      <c r="E58" s="238"/>
      <c r="F58" s="238"/>
      <c r="G58" s="238"/>
      <c r="H58" s="238"/>
      <c r="I58" s="238"/>
      <c r="J58" s="173">
        <v>555</v>
      </c>
      <c r="K58" s="174">
        <v>5</v>
      </c>
      <c r="L58" s="174">
        <v>3</v>
      </c>
      <c r="M58" s="175" t="s">
        <v>140</v>
      </c>
      <c r="N58" s="108">
        <v>240</v>
      </c>
      <c r="O58" s="176"/>
      <c r="P58" s="177">
        <v>10000</v>
      </c>
      <c r="Q58" s="177">
        <v>0</v>
      </c>
      <c r="R58" s="109">
        <v>0</v>
      </c>
    </row>
    <row r="59" spans="1:20" s="120" customFormat="1" ht="12.75" customHeight="1">
      <c r="A59" s="170"/>
      <c r="B59" s="252" t="s">
        <v>141</v>
      </c>
      <c r="C59" s="253"/>
      <c r="D59" s="253"/>
      <c r="E59" s="253"/>
      <c r="F59" s="253"/>
      <c r="G59" s="253"/>
      <c r="H59" s="253"/>
      <c r="I59" s="253"/>
      <c r="J59" s="178">
        <v>555</v>
      </c>
      <c r="K59" s="179">
        <v>8</v>
      </c>
      <c r="L59" s="179">
        <v>0</v>
      </c>
      <c r="M59" s="180" t="s">
        <v>122</v>
      </c>
      <c r="N59" s="156" t="s">
        <v>122</v>
      </c>
      <c r="O59" s="181"/>
      <c r="P59" s="182">
        <f>P60</f>
        <v>1973500</v>
      </c>
      <c r="Q59" s="182">
        <f>Q60</f>
        <v>946653.5</v>
      </c>
      <c r="R59" s="157">
        <f>R60</f>
        <v>1056855</v>
      </c>
    </row>
    <row r="60" spans="1:20" s="119" customFormat="1" ht="12.75" customHeight="1">
      <c r="A60" s="171"/>
      <c r="B60" s="254" t="s">
        <v>142</v>
      </c>
      <c r="C60" s="255"/>
      <c r="D60" s="255"/>
      <c r="E60" s="255"/>
      <c r="F60" s="255"/>
      <c r="G60" s="255"/>
      <c r="H60" s="255"/>
      <c r="I60" s="255"/>
      <c r="J60" s="183">
        <v>555</v>
      </c>
      <c r="K60" s="184">
        <v>8</v>
      </c>
      <c r="L60" s="184">
        <v>1</v>
      </c>
      <c r="M60" s="185" t="s">
        <v>122</v>
      </c>
      <c r="N60" s="117" t="s">
        <v>122</v>
      </c>
      <c r="O60" s="186"/>
      <c r="P60" s="187">
        <f>P61+P65</f>
        <v>1973500</v>
      </c>
      <c r="Q60" s="187">
        <f>Q61+Q65</f>
        <v>946653.5</v>
      </c>
      <c r="R60" s="118">
        <f>R61+R65</f>
        <v>1056855</v>
      </c>
      <c r="T60" s="155"/>
    </row>
    <row r="61" spans="1:20" ht="21.75" customHeight="1">
      <c r="A61" s="126"/>
      <c r="B61" s="249" t="s">
        <v>144</v>
      </c>
      <c r="C61" s="238"/>
      <c r="D61" s="238"/>
      <c r="E61" s="238"/>
      <c r="F61" s="238"/>
      <c r="G61" s="238"/>
      <c r="H61" s="238"/>
      <c r="I61" s="238"/>
      <c r="J61" s="173">
        <v>555</v>
      </c>
      <c r="K61" s="174">
        <v>8</v>
      </c>
      <c r="L61" s="174">
        <v>1</v>
      </c>
      <c r="M61" s="175" t="s">
        <v>99</v>
      </c>
      <c r="N61" s="108" t="s">
        <v>122</v>
      </c>
      <c r="O61" s="176"/>
      <c r="P61" s="177">
        <f>P62+P63+P64</f>
        <v>1943500</v>
      </c>
      <c r="Q61" s="177">
        <f>Q62+Q63+Q64</f>
        <v>946653.5</v>
      </c>
      <c r="R61" s="109">
        <f>R62+R63+R64</f>
        <v>1056855</v>
      </c>
    </row>
    <row r="62" spans="1:20" ht="12.75" customHeight="1">
      <c r="A62" s="126"/>
      <c r="B62" s="249" t="s">
        <v>143</v>
      </c>
      <c r="C62" s="238"/>
      <c r="D62" s="238"/>
      <c r="E62" s="238"/>
      <c r="F62" s="238"/>
      <c r="G62" s="238"/>
      <c r="H62" s="238"/>
      <c r="I62" s="238"/>
      <c r="J62" s="173">
        <v>555</v>
      </c>
      <c r="K62" s="174">
        <v>8</v>
      </c>
      <c r="L62" s="174">
        <v>1</v>
      </c>
      <c r="M62" s="175" t="s">
        <v>99</v>
      </c>
      <c r="N62" s="108">
        <v>110</v>
      </c>
      <c r="O62" s="176"/>
      <c r="P62" s="177">
        <v>1477400</v>
      </c>
      <c r="Q62" s="177">
        <v>651000</v>
      </c>
      <c r="R62" s="109">
        <v>651000</v>
      </c>
    </row>
    <row r="63" spans="1:20" ht="21.75" customHeight="1">
      <c r="A63" s="126"/>
      <c r="B63" s="249" t="s">
        <v>126</v>
      </c>
      <c r="C63" s="238"/>
      <c r="D63" s="238"/>
      <c r="E63" s="238"/>
      <c r="F63" s="238"/>
      <c r="G63" s="238"/>
      <c r="H63" s="238"/>
      <c r="I63" s="238"/>
      <c r="J63" s="173">
        <v>555</v>
      </c>
      <c r="K63" s="174">
        <v>8</v>
      </c>
      <c r="L63" s="174">
        <v>1</v>
      </c>
      <c r="M63" s="175" t="s">
        <v>99</v>
      </c>
      <c r="N63" s="108">
        <v>240</v>
      </c>
      <c r="O63" s="176"/>
      <c r="P63" s="177">
        <v>465100</v>
      </c>
      <c r="Q63" s="177">
        <v>294653.5</v>
      </c>
      <c r="R63" s="127">
        <v>404855</v>
      </c>
    </row>
    <row r="64" spans="1:20" ht="12.75" customHeight="1">
      <c r="A64" s="126"/>
      <c r="B64" s="249" t="s">
        <v>33</v>
      </c>
      <c r="C64" s="238"/>
      <c r="D64" s="238"/>
      <c r="E64" s="238"/>
      <c r="F64" s="238"/>
      <c r="G64" s="238"/>
      <c r="H64" s="238"/>
      <c r="I64" s="238"/>
      <c r="J64" s="173">
        <v>555</v>
      </c>
      <c r="K64" s="174">
        <v>8</v>
      </c>
      <c r="L64" s="174">
        <v>1</v>
      </c>
      <c r="M64" s="175" t="s">
        <v>99</v>
      </c>
      <c r="N64" s="108">
        <v>850</v>
      </c>
      <c r="O64" s="176"/>
      <c r="P64" s="177">
        <v>1000</v>
      </c>
      <c r="Q64" s="177">
        <v>1000</v>
      </c>
      <c r="R64" s="109">
        <v>1000</v>
      </c>
    </row>
    <row r="65" spans="1:18" ht="12.75" customHeight="1">
      <c r="A65" s="126"/>
      <c r="B65" s="249" t="s">
        <v>145</v>
      </c>
      <c r="C65" s="238"/>
      <c r="D65" s="238"/>
      <c r="E65" s="238"/>
      <c r="F65" s="238"/>
      <c r="G65" s="238"/>
      <c r="H65" s="238"/>
      <c r="I65" s="238"/>
      <c r="J65" s="173">
        <v>555</v>
      </c>
      <c r="K65" s="174">
        <v>8</v>
      </c>
      <c r="L65" s="174">
        <v>1</v>
      </c>
      <c r="M65" s="175" t="s">
        <v>146</v>
      </c>
      <c r="N65" s="108" t="s">
        <v>122</v>
      </c>
      <c r="O65" s="176"/>
      <c r="P65" s="177">
        <f>P66</f>
        <v>30000</v>
      </c>
      <c r="Q65" s="177">
        <f>Q66</f>
        <v>0</v>
      </c>
      <c r="R65" s="109">
        <f>R66</f>
        <v>0</v>
      </c>
    </row>
    <row r="66" spans="1:18" ht="21.75" customHeight="1">
      <c r="A66" s="126"/>
      <c r="B66" s="249" t="s">
        <v>126</v>
      </c>
      <c r="C66" s="238"/>
      <c r="D66" s="238"/>
      <c r="E66" s="238"/>
      <c r="F66" s="238"/>
      <c r="G66" s="238"/>
      <c r="H66" s="238"/>
      <c r="I66" s="238"/>
      <c r="J66" s="173">
        <v>555</v>
      </c>
      <c r="K66" s="174">
        <v>8</v>
      </c>
      <c r="L66" s="174">
        <v>1</v>
      </c>
      <c r="M66" s="175" t="s">
        <v>146</v>
      </c>
      <c r="N66" s="108">
        <v>240</v>
      </c>
      <c r="O66" s="176"/>
      <c r="P66" s="177">
        <v>30000</v>
      </c>
      <c r="Q66" s="177">
        <v>0</v>
      </c>
      <c r="R66" s="109">
        <v>0</v>
      </c>
    </row>
    <row r="67" spans="1:18" s="120" customFormat="1" ht="12.75" customHeight="1">
      <c r="A67" s="170"/>
      <c r="B67" s="252" t="s">
        <v>147</v>
      </c>
      <c r="C67" s="253"/>
      <c r="D67" s="253"/>
      <c r="E67" s="253"/>
      <c r="F67" s="253"/>
      <c r="G67" s="253"/>
      <c r="H67" s="253"/>
      <c r="I67" s="253"/>
      <c r="J67" s="178">
        <v>555</v>
      </c>
      <c r="K67" s="179">
        <v>11</v>
      </c>
      <c r="L67" s="179">
        <v>0</v>
      </c>
      <c r="M67" s="180" t="s">
        <v>122</v>
      </c>
      <c r="N67" s="156" t="s">
        <v>122</v>
      </c>
      <c r="O67" s="181"/>
      <c r="P67" s="182">
        <f>P68</f>
        <v>15000</v>
      </c>
      <c r="Q67" s="182">
        <f t="shared" ref="Q67:R69" si="5">Q68</f>
        <v>0</v>
      </c>
      <c r="R67" s="157">
        <f t="shared" si="5"/>
        <v>0</v>
      </c>
    </row>
    <row r="68" spans="1:18" ht="12.75" customHeight="1">
      <c r="A68" s="126"/>
      <c r="B68" s="249" t="s">
        <v>148</v>
      </c>
      <c r="C68" s="238"/>
      <c r="D68" s="238"/>
      <c r="E68" s="238"/>
      <c r="F68" s="238"/>
      <c r="G68" s="238"/>
      <c r="H68" s="238"/>
      <c r="I68" s="238"/>
      <c r="J68" s="173">
        <v>555</v>
      </c>
      <c r="K68" s="174">
        <v>11</v>
      </c>
      <c r="L68" s="174">
        <v>1</v>
      </c>
      <c r="M68" s="175" t="s">
        <v>122</v>
      </c>
      <c r="N68" s="108" t="s">
        <v>122</v>
      </c>
      <c r="O68" s="176"/>
      <c r="P68" s="177">
        <f>P69</f>
        <v>15000</v>
      </c>
      <c r="Q68" s="177">
        <f t="shared" si="5"/>
        <v>0</v>
      </c>
      <c r="R68" s="109">
        <f t="shared" si="5"/>
        <v>0</v>
      </c>
    </row>
    <row r="69" spans="1:18" ht="21.75" customHeight="1">
      <c r="A69" s="126"/>
      <c r="B69" s="249" t="s">
        <v>149</v>
      </c>
      <c r="C69" s="238"/>
      <c r="D69" s="238"/>
      <c r="E69" s="238"/>
      <c r="F69" s="238"/>
      <c r="G69" s="238"/>
      <c r="H69" s="238"/>
      <c r="I69" s="238"/>
      <c r="J69" s="173">
        <v>555</v>
      </c>
      <c r="K69" s="174">
        <v>11</v>
      </c>
      <c r="L69" s="174">
        <v>1</v>
      </c>
      <c r="M69" s="175" t="s">
        <v>98</v>
      </c>
      <c r="N69" s="108" t="s">
        <v>122</v>
      </c>
      <c r="O69" s="176"/>
      <c r="P69" s="177">
        <f>P70</f>
        <v>15000</v>
      </c>
      <c r="Q69" s="177">
        <f t="shared" si="5"/>
        <v>0</v>
      </c>
      <c r="R69" s="109">
        <f t="shared" si="5"/>
        <v>0</v>
      </c>
    </row>
    <row r="70" spans="1:18" ht="21.75" customHeight="1">
      <c r="A70" s="126"/>
      <c r="B70" s="249" t="s">
        <v>126</v>
      </c>
      <c r="C70" s="238"/>
      <c r="D70" s="238"/>
      <c r="E70" s="238"/>
      <c r="F70" s="238"/>
      <c r="G70" s="238"/>
      <c r="H70" s="238"/>
      <c r="I70" s="238"/>
      <c r="J70" s="173">
        <v>555</v>
      </c>
      <c r="K70" s="174">
        <v>11</v>
      </c>
      <c r="L70" s="174">
        <v>1</v>
      </c>
      <c r="M70" s="175" t="s">
        <v>98</v>
      </c>
      <c r="N70" s="108">
        <v>240</v>
      </c>
      <c r="O70" s="176"/>
      <c r="P70" s="177">
        <v>15000</v>
      </c>
      <c r="Q70" s="177">
        <v>0</v>
      </c>
      <c r="R70" s="118">
        <v>0</v>
      </c>
    </row>
    <row r="71" spans="1:18" s="120" customFormat="1" ht="12.75" customHeight="1" thickBot="1">
      <c r="A71" s="170"/>
      <c r="B71" s="250" t="s">
        <v>157</v>
      </c>
      <c r="C71" s="251"/>
      <c r="D71" s="251"/>
      <c r="E71" s="251"/>
      <c r="F71" s="251"/>
      <c r="G71" s="251"/>
      <c r="H71" s="251"/>
      <c r="I71" s="251"/>
      <c r="J71" s="193">
        <v>555</v>
      </c>
      <c r="K71" s="194">
        <v>99</v>
      </c>
      <c r="L71" s="194">
        <v>0</v>
      </c>
      <c r="M71" s="195" t="s">
        <v>122</v>
      </c>
      <c r="N71" s="169" t="s">
        <v>122</v>
      </c>
      <c r="O71" s="196"/>
      <c r="P71" s="197">
        <v>0</v>
      </c>
      <c r="Q71" s="204">
        <v>39676.5</v>
      </c>
      <c r="R71" s="205">
        <v>82575</v>
      </c>
    </row>
    <row r="72" spans="1:18" ht="21.75" hidden="1" customHeight="1">
      <c r="A72" s="115"/>
      <c r="B72" s="243"/>
      <c r="C72" s="243"/>
      <c r="D72" s="243"/>
      <c r="E72" s="243"/>
      <c r="F72" s="243"/>
      <c r="G72" s="243"/>
      <c r="H72" s="243"/>
      <c r="I72" s="244"/>
      <c r="J72" s="162"/>
      <c r="K72" s="163"/>
      <c r="L72" s="163"/>
      <c r="M72" s="164"/>
      <c r="N72" s="165"/>
      <c r="O72" s="166"/>
      <c r="P72" s="167"/>
      <c r="Q72" s="167"/>
      <c r="R72" s="168"/>
    </row>
    <row r="73" spans="1:18" ht="12.75" customHeight="1">
      <c r="A73" s="116"/>
      <c r="B73" s="116"/>
      <c r="C73" s="116"/>
      <c r="D73" s="116"/>
      <c r="E73" s="110"/>
      <c r="F73" s="111"/>
      <c r="G73" s="111"/>
      <c r="H73" s="111"/>
      <c r="I73" s="158"/>
      <c r="J73" s="110"/>
      <c r="K73" s="112"/>
      <c r="L73" s="112"/>
      <c r="M73" s="112"/>
      <c r="N73" s="112"/>
      <c r="O73" s="158"/>
      <c r="P73" s="110"/>
    </row>
    <row r="74" spans="1:18" ht="11.25" customHeight="1">
      <c r="A74" s="110" t="s">
        <v>152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2"/>
      <c r="L74" s="112"/>
      <c r="M74" s="112"/>
      <c r="N74" s="112"/>
      <c r="O74" s="245"/>
      <c r="P74" s="245"/>
    </row>
    <row r="75" spans="1:18" ht="11.25" customHeight="1">
      <c r="A75" s="110"/>
      <c r="B75" s="110"/>
      <c r="C75" s="110"/>
      <c r="D75" s="110"/>
      <c r="E75" s="110"/>
      <c r="F75" s="112"/>
      <c r="G75" s="112"/>
      <c r="H75" s="112"/>
      <c r="I75" s="112"/>
      <c r="J75" s="112"/>
      <c r="K75" s="241" t="s">
        <v>150</v>
      </c>
      <c r="L75" s="241"/>
      <c r="M75" s="112"/>
      <c r="N75" s="242" t="s">
        <v>151</v>
      </c>
      <c r="O75" s="242"/>
      <c r="P75" s="242"/>
    </row>
    <row r="76" spans="1:18" ht="11.25" customHeight="1">
      <c r="A76" s="110" t="s">
        <v>153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2"/>
      <c r="L76" s="112"/>
      <c r="M76" s="112"/>
      <c r="N76" s="112"/>
      <c r="O76" s="112"/>
      <c r="P76" s="112"/>
    </row>
  </sheetData>
  <mergeCells count="69">
    <mergeCell ref="O74:P74"/>
    <mergeCell ref="K75:L75"/>
    <mergeCell ref="N75:P75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  <mergeCell ref="B45:I45"/>
    <mergeCell ref="A6:I6"/>
    <mergeCell ref="J6:N6"/>
    <mergeCell ref="B7:R7"/>
    <mergeCell ref="B33:I33"/>
    <mergeCell ref="B22:I22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B32:I32"/>
    <mergeCell ref="B34:I34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44:I44"/>
    <mergeCell ref="B57:I57"/>
    <mergeCell ref="B46:I46"/>
    <mergeCell ref="B47:I47"/>
    <mergeCell ref="B48:I48"/>
    <mergeCell ref="B49:I49"/>
    <mergeCell ref="B50:I50"/>
    <mergeCell ref="B51:I51"/>
    <mergeCell ref="B52:I52"/>
    <mergeCell ref="B53:I53"/>
    <mergeCell ref="B54:I54"/>
    <mergeCell ref="B55:I55"/>
    <mergeCell ref="B56:I56"/>
    <mergeCell ref="B70:I70"/>
    <mergeCell ref="B71:I71"/>
    <mergeCell ref="B72:I72"/>
    <mergeCell ref="B69:I69"/>
    <mergeCell ref="B58:I58"/>
    <mergeCell ref="B59:I59"/>
    <mergeCell ref="B60:I60"/>
    <mergeCell ref="B61:I61"/>
    <mergeCell ref="B62:I62"/>
    <mergeCell ref="B63:I63"/>
    <mergeCell ref="B64:I64"/>
    <mergeCell ref="B65:I65"/>
    <mergeCell ref="B66:I66"/>
    <mergeCell ref="B67:I67"/>
    <mergeCell ref="B68:I68"/>
  </mergeCells>
  <pageMargins left="0.51181102362204722" right="0.31496062992125984" top="0.35433070866141736" bottom="0.35433070866141736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9"/>
  <sheetViews>
    <sheetView workbookViewId="0">
      <selection activeCell="A12" sqref="A12"/>
    </sheetView>
  </sheetViews>
  <sheetFormatPr defaultRowHeight="12.75"/>
  <cols>
    <col min="1" max="1" width="27.140625" customWidth="1"/>
    <col min="2" max="2" width="33.85546875" customWidth="1"/>
    <col min="3" max="3" width="12.140625" customWidth="1"/>
    <col min="4" max="4" width="14.28515625" customWidth="1"/>
    <col min="5" max="5" width="12.85546875" customWidth="1"/>
  </cols>
  <sheetData>
    <row r="1" spans="1:5">
      <c r="A1" s="4"/>
      <c r="B1" s="4"/>
      <c r="C1" s="10"/>
      <c r="D1" s="25"/>
      <c r="E1" s="2" t="s">
        <v>8</v>
      </c>
    </row>
    <row r="2" spans="1:5">
      <c r="A2" s="26"/>
      <c r="B2" s="4"/>
      <c r="C2" s="2"/>
      <c r="D2" s="25"/>
      <c r="E2" s="2" t="s">
        <v>66</v>
      </c>
    </row>
    <row r="3" spans="1:5" ht="19.5" customHeight="1">
      <c r="A3" s="4"/>
      <c r="B3" s="4"/>
      <c r="C3" s="2"/>
      <c r="D3" s="25"/>
      <c r="E3" s="2" t="s">
        <v>105</v>
      </c>
    </row>
    <row r="4" spans="1:5">
      <c r="A4" s="4"/>
      <c r="B4" s="2"/>
      <c r="C4" s="2"/>
      <c r="D4" s="259"/>
      <c r="E4" s="259"/>
    </row>
    <row r="5" spans="1:5" ht="14.25" hidden="1" customHeight="1">
      <c r="A5" s="4"/>
      <c r="B5" s="4"/>
      <c r="C5" s="2"/>
      <c r="D5" s="25"/>
      <c r="E5" s="2"/>
    </row>
    <row r="6" spans="1:5" hidden="1">
      <c r="A6" s="4"/>
      <c r="B6" s="4"/>
      <c r="C6" s="2"/>
      <c r="D6" s="25"/>
      <c r="E6" s="25"/>
    </row>
    <row r="7" spans="1:5" ht="8.25" customHeight="1">
      <c r="A7" s="4"/>
      <c r="B7" s="4"/>
      <c r="C7" s="2"/>
      <c r="D7" s="25"/>
      <c r="E7" s="25"/>
    </row>
    <row r="8" spans="1:5" ht="11.25" customHeight="1">
      <c r="A8" s="267" t="s">
        <v>235</v>
      </c>
      <c r="B8" s="267"/>
      <c r="C8" s="267"/>
      <c r="D8" s="267"/>
      <c r="E8" s="267"/>
    </row>
    <row r="9" spans="1:5" ht="28.5" customHeight="1">
      <c r="A9" s="267"/>
      <c r="B9" s="267"/>
      <c r="C9" s="267"/>
      <c r="D9" s="267"/>
      <c r="E9" s="267"/>
    </row>
    <row r="10" spans="1:5" ht="13.5" thickBot="1">
      <c r="A10" s="4"/>
      <c r="B10" s="4"/>
      <c r="C10" s="2"/>
      <c r="D10" s="25"/>
      <c r="E10" s="159" t="s">
        <v>238</v>
      </c>
    </row>
    <row r="11" spans="1:5" ht="33.75" customHeight="1">
      <c r="A11" s="105"/>
      <c r="B11" s="260" t="s">
        <v>158</v>
      </c>
      <c r="C11" s="129"/>
      <c r="D11" s="129"/>
      <c r="E11" s="129"/>
    </row>
    <row r="12" spans="1:5">
      <c r="A12" s="128"/>
      <c r="B12" s="261"/>
      <c r="C12" s="130"/>
      <c r="D12" s="130"/>
      <c r="E12" s="130"/>
    </row>
    <row r="13" spans="1:5" ht="25.5" customHeight="1" thickBot="1">
      <c r="A13" s="106" t="s">
        <v>14</v>
      </c>
      <c r="B13" s="262"/>
      <c r="C13" s="9" t="s">
        <v>159</v>
      </c>
      <c r="D13" s="9" t="s">
        <v>236</v>
      </c>
      <c r="E13" s="9" t="s">
        <v>237</v>
      </c>
    </row>
    <row r="14" spans="1:5" ht="33.75" customHeight="1">
      <c r="A14" s="131"/>
      <c r="B14" s="263" t="s">
        <v>161</v>
      </c>
      <c r="C14" s="265">
        <v>0</v>
      </c>
      <c r="D14" s="265">
        <v>0</v>
      </c>
      <c r="E14" s="265">
        <v>0</v>
      </c>
    </row>
    <row r="15" spans="1:5" ht="30" customHeight="1" thickBot="1">
      <c r="A15" s="132" t="s">
        <v>160</v>
      </c>
      <c r="B15" s="264"/>
      <c r="C15" s="266"/>
      <c r="D15" s="266"/>
      <c r="E15" s="266"/>
    </row>
    <row r="16" spans="1:5" ht="27.75" customHeight="1" thickBot="1">
      <c r="A16" s="132" t="s">
        <v>162</v>
      </c>
      <c r="B16" s="133" t="s">
        <v>163</v>
      </c>
      <c r="C16" s="134">
        <v>0</v>
      </c>
      <c r="D16" s="134">
        <v>0</v>
      </c>
      <c r="E16" s="134">
        <v>0</v>
      </c>
    </row>
    <row r="17" spans="1:5" ht="27" customHeight="1" thickBot="1">
      <c r="A17" s="132" t="s">
        <v>164</v>
      </c>
      <c r="B17" s="133" t="s">
        <v>165</v>
      </c>
      <c r="C17" s="134">
        <v>0</v>
      </c>
      <c r="D17" s="134">
        <v>0</v>
      </c>
      <c r="E17" s="134">
        <v>0</v>
      </c>
    </row>
    <row r="18" spans="1:5" ht="23.25" customHeight="1" thickBot="1">
      <c r="A18" s="106" t="s">
        <v>166</v>
      </c>
      <c r="B18" s="68" t="s">
        <v>167</v>
      </c>
      <c r="C18" s="9">
        <v>0</v>
      </c>
      <c r="D18" s="9">
        <v>0</v>
      </c>
      <c r="E18" s="9">
        <v>0</v>
      </c>
    </row>
    <row r="19" spans="1:5" ht="24" customHeight="1" thickBot="1">
      <c r="A19" s="132" t="s">
        <v>168</v>
      </c>
      <c r="B19" s="133" t="s">
        <v>169</v>
      </c>
      <c r="C19" s="134">
        <v>0</v>
      </c>
      <c r="D19" s="134">
        <v>0</v>
      </c>
      <c r="E19" s="134">
        <v>0</v>
      </c>
    </row>
    <row r="20" spans="1:5" ht="28.5" customHeight="1" thickBot="1">
      <c r="A20" s="106" t="s">
        <v>170</v>
      </c>
      <c r="B20" s="68" t="s">
        <v>171</v>
      </c>
      <c r="C20" s="9">
        <v>0</v>
      </c>
      <c r="D20" s="9">
        <v>0</v>
      </c>
      <c r="E20" s="9">
        <v>0</v>
      </c>
    </row>
    <row r="21" spans="1:5" ht="21" customHeight="1" thickBot="1">
      <c r="A21" s="132" t="s">
        <v>172</v>
      </c>
      <c r="B21" s="133" t="s">
        <v>4</v>
      </c>
      <c r="C21" s="134">
        <v>0</v>
      </c>
      <c r="D21" s="134">
        <v>0</v>
      </c>
      <c r="E21" s="134">
        <v>0</v>
      </c>
    </row>
    <row r="22" spans="1:5" ht="13.5" thickBot="1">
      <c r="A22" s="132" t="s">
        <v>173</v>
      </c>
      <c r="B22" s="133" t="s">
        <v>174</v>
      </c>
      <c r="C22" s="206">
        <v>6464154</v>
      </c>
      <c r="D22" s="207">
        <v>7494880</v>
      </c>
      <c r="E22" s="207">
        <v>3916160</v>
      </c>
    </row>
    <row r="23" spans="1:5" ht="26.25" thickBot="1">
      <c r="A23" s="106" t="s">
        <v>175</v>
      </c>
      <c r="B23" s="68" t="s">
        <v>176</v>
      </c>
      <c r="C23" s="206">
        <f>C22</f>
        <v>6464154</v>
      </c>
      <c r="D23" s="207">
        <f>D22</f>
        <v>7494880</v>
      </c>
      <c r="E23" s="207">
        <f>E22</f>
        <v>3916160</v>
      </c>
    </row>
    <row r="24" spans="1:5" ht="26.25" thickBot="1">
      <c r="A24" s="106" t="s">
        <v>177</v>
      </c>
      <c r="B24" s="68" t="s">
        <v>178</v>
      </c>
      <c r="C24" s="206">
        <f>C23</f>
        <v>6464154</v>
      </c>
      <c r="D24" s="207">
        <f>D22</f>
        <v>7494880</v>
      </c>
      <c r="E24" s="207">
        <f>E22</f>
        <v>3916160</v>
      </c>
    </row>
    <row r="25" spans="1:5" ht="26.25" thickBot="1">
      <c r="A25" s="106" t="s">
        <v>179</v>
      </c>
      <c r="B25" s="68" t="s">
        <v>180</v>
      </c>
      <c r="C25" s="206">
        <f>C24</f>
        <v>6464154</v>
      </c>
      <c r="D25" s="207">
        <f>D22</f>
        <v>7494880</v>
      </c>
      <c r="E25" s="207">
        <f>E22</f>
        <v>3916160</v>
      </c>
    </row>
    <row r="26" spans="1:5" ht="26.25" thickBot="1">
      <c r="A26" s="132" t="s">
        <v>181</v>
      </c>
      <c r="B26" s="133" t="s">
        <v>0</v>
      </c>
      <c r="C26" s="206">
        <v>-6464154</v>
      </c>
      <c r="D26" s="207">
        <f>-D22</f>
        <v>-7494880</v>
      </c>
      <c r="E26" s="207">
        <f>-E22</f>
        <v>-3916160</v>
      </c>
    </row>
    <row r="27" spans="1:5" ht="26.25" thickBot="1">
      <c r="A27" s="132" t="s">
        <v>182</v>
      </c>
      <c r="B27" s="133" t="s">
        <v>1</v>
      </c>
      <c r="C27" s="206">
        <v>-6464154</v>
      </c>
      <c r="D27" s="207">
        <f>-D23</f>
        <v>-7494880</v>
      </c>
      <c r="E27" s="207">
        <f>E26</f>
        <v>-3916160</v>
      </c>
    </row>
    <row r="28" spans="1:5" ht="26.25" thickBot="1">
      <c r="A28" s="106" t="s">
        <v>183</v>
      </c>
      <c r="B28" s="68" t="s">
        <v>184</v>
      </c>
      <c r="C28" s="206">
        <v>-6464154</v>
      </c>
      <c r="D28" s="207">
        <f>-D24</f>
        <v>-7494880</v>
      </c>
      <c r="E28" s="207">
        <f>-E24</f>
        <v>-3916160</v>
      </c>
    </row>
    <row r="29" spans="1:5" ht="26.25" thickBot="1">
      <c r="A29" s="106" t="s">
        <v>185</v>
      </c>
      <c r="B29" s="68" t="s">
        <v>186</v>
      </c>
      <c r="C29" s="206">
        <v>-6464154</v>
      </c>
      <c r="D29" s="207">
        <f>-D25</f>
        <v>-7494880</v>
      </c>
      <c r="E29" s="207">
        <f>-E25</f>
        <v>-3916160</v>
      </c>
    </row>
  </sheetData>
  <mergeCells count="7">
    <mergeCell ref="D4:E4"/>
    <mergeCell ref="B11:B13"/>
    <mergeCell ref="B14:B15"/>
    <mergeCell ref="C14:C15"/>
    <mergeCell ref="D14:D15"/>
    <mergeCell ref="E14:E15"/>
    <mergeCell ref="A8:E9"/>
  </mergeCells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30"/>
  <sheetViews>
    <sheetView topLeftCell="U1" workbookViewId="0">
      <selection activeCell="AE16" sqref="AE16"/>
    </sheetView>
  </sheetViews>
  <sheetFormatPr defaultRowHeight="12.75"/>
  <cols>
    <col min="1" max="1" width="0.5703125" customWidth="1"/>
    <col min="2" max="18" width="9.140625" hidden="1" customWidth="1"/>
    <col min="19" max="19" width="1.140625" hidden="1" customWidth="1"/>
    <col min="20" max="20" width="4.140625" hidden="1" customWidth="1"/>
    <col min="21" max="21" width="31.5703125" customWidth="1"/>
    <col min="22" max="22" width="3.85546875" customWidth="1"/>
    <col min="23" max="23" width="3.7109375" customWidth="1"/>
    <col min="24" max="24" width="3.42578125" customWidth="1"/>
    <col min="25" max="25" width="14.5703125" customWidth="1"/>
    <col min="26" max="26" width="4.28515625" customWidth="1"/>
    <col min="27" max="27" width="12" customWidth="1"/>
    <col min="28" max="28" width="9" hidden="1" customWidth="1"/>
    <col min="29" max="29" width="9.140625" hidden="1" customWidth="1"/>
    <col min="30" max="30" width="12.5703125" customWidth="1"/>
    <col min="31" max="31" width="12.85546875" customWidth="1"/>
    <col min="32" max="32" width="70.5703125" customWidth="1"/>
    <col min="33" max="33" width="45.42578125" customWidth="1"/>
  </cols>
  <sheetData>
    <row r="1" spans="1:33" ht="72" customHeight="1">
      <c r="A1" s="12"/>
      <c r="B1" s="269" t="s">
        <v>103</v>
      </c>
      <c r="C1" s="270"/>
      <c r="D1" s="270"/>
      <c r="E1" s="270"/>
      <c r="F1" s="270"/>
      <c r="G1" s="270"/>
      <c r="H1" s="270"/>
      <c r="I1" s="270"/>
      <c r="U1" s="12" t="s">
        <v>13</v>
      </c>
      <c r="V1" s="269"/>
      <c r="W1" s="270"/>
      <c r="X1" s="270"/>
      <c r="Y1" s="270"/>
      <c r="Z1" s="270"/>
      <c r="AA1" s="270"/>
      <c r="AB1" s="270"/>
      <c r="AC1" s="270"/>
    </row>
    <row r="2" spans="1:33" ht="34.5" customHeight="1">
      <c r="A2" s="271" t="s">
        <v>23</v>
      </c>
      <c r="B2" s="271"/>
      <c r="C2" s="271"/>
      <c r="D2" s="271"/>
      <c r="E2" s="271"/>
      <c r="F2" s="271"/>
      <c r="G2" s="271"/>
      <c r="H2" s="3"/>
      <c r="I2" s="3"/>
      <c r="U2" s="271" t="s">
        <v>195</v>
      </c>
      <c r="V2" s="271"/>
      <c r="W2" s="271"/>
      <c r="X2" s="271"/>
      <c r="Y2" s="271"/>
      <c r="Z2" s="271"/>
      <c r="AA2" s="271"/>
      <c r="AB2" s="271"/>
      <c r="AC2" s="271"/>
      <c r="AD2" s="271"/>
      <c r="AE2" s="271"/>
    </row>
    <row r="3" spans="1:33" ht="18.75" customHeight="1">
      <c r="A3" s="13"/>
      <c r="B3" s="13"/>
      <c r="C3" s="13"/>
      <c r="D3" s="13"/>
      <c r="E3" s="13"/>
      <c r="F3" s="13"/>
      <c r="G3" s="13"/>
      <c r="H3" s="3"/>
      <c r="I3" s="3"/>
      <c r="U3" s="13"/>
      <c r="V3" s="13"/>
      <c r="W3" s="13"/>
      <c r="X3" s="13"/>
      <c r="Y3" s="12"/>
      <c r="Z3" s="13"/>
      <c r="AA3" s="13"/>
      <c r="AB3" s="13"/>
      <c r="AC3" s="13"/>
    </row>
    <row r="4" spans="1:33" ht="15.75" hidden="1">
      <c r="A4" s="12"/>
      <c r="B4" s="12"/>
      <c r="C4" s="12"/>
      <c r="D4" s="12"/>
      <c r="E4" s="12"/>
      <c r="F4" s="12"/>
      <c r="G4" s="14"/>
      <c r="H4" s="3"/>
      <c r="I4" s="14" t="s">
        <v>18</v>
      </c>
      <c r="U4" s="143"/>
      <c r="V4" s="143"/>
      <c r="W4" s="143"/>
      <c r="Y4" s="12"/>
      <c r="Z4" s="12"/>
      <c r="AA4" s="14"/>
      <c r="AB4" s="14"/>
      <c r="AC4" s="14"/>
    </row>
    <row r="5" spans="1:33" ht="15.75" hidden="1">
      <c r="A5" s="12"/>
      <c r="B5" s="12"/>
      <c r="C5" s="12"/>
      <c r="D5" s="12"/>
      <c r="E5" s="12"/>
      <c r="F5" s="12"/>
      <c r="G5" s="14"/>
      <c r="H5" s="3"/>
      <c r="I5" s="14"/>
      <c r="U5" s="143"/>
      <c r="V5" s="143"/>
      <c r="W5" s="143"/>
      <c r="Y5" s="12"/>
      <c r="Z5" s="12"/>
      <c r="AA5" s="14"/>
      <c r="AB5" s="14"/>
      <c r="AC5" s="14"/>
    </row>
    <row r="6" spans="1:33" ht="0.75" customHeight="1">
      <c r="A6" s="12"/>
      <c r="B6" s="12"/>
      <c r="C6" s="12"/>
      <c r="D6" s="12"/>
      <c r="E6" s="12"/>
      <c r="F6" s="12"/>
      <c r="G6" s="14"/>
      <c r="H6" s="3"/>
      <c r="I6" s="14"/>
      <c r="U6" s="143"/>
      <c r="V6" s="143"/>
      <c r="W6" s="143"/>
      <c r="Y6" s="12"/>
      <c r="Z6" s="12"/>
      <c r="AA6" s="14"/>
      <c r="AB6" s="14"/>
      <c r="AC6" s="14"/>
    </row>
    <row r="7" spans="1:33" ht="42.75" hidden="1" customHeight="1">
      <c r="A7" s="33"/>
      <c r="B7" s="30"/>
      <c r="C7" s="30"/>
      <c r="D7" s="30"/>
      <c r="E7" s="30"/>
      <c r="F7" s="31"/>
      <c r="G7" s="32"/>
      <c r="H7" s="34"/>
      <c r="I7" s="34"/>
      <c r="U7" s="143"/>
      <c r="V7" s="143"/>
      <c r="W7" s="143"/>
      <c r="Y7" s="12"/>
      <c r="Z7" s="12"/>
      <c r="AA7" s="14"/>
      <c r="AB7" s="14"/>
      <c r="AC7" s="14"/>
    </row>
    <row r="8" spans="1:33" ht="39" hidden="1" customHeight="1">
      <c r="A8" s="33"/>
      <c r="B8" s="30"/>
      <c r="C8" s="30"/>
      <c r="D8" s="30"/>
      <c r="E8" s="30"/>
      <c r="F8" s="31"/>
      <c r="G8" s="32"/>
      <c r="H8" s="34"/>
      <c r="I8" s="34"/>
      <c r="U8" s="143"/>
      <c r="V8" s="143"/>
      <c r="W8" s="143"/>
      <c r="Y8" s="12"/>
      <c r="Z8" s="12"/>
      <c r="AA8" s="14"/>
      <c r="AB8" s="14"/>
      <c r="AC8" s="14"/>
    </row>
    <row r="9" spans="1:33" ht="39.75" hidden="1" customHeight="1">
      <c r="A9" s="33"/>
      <c r="B9" s="30"/>
      <c r="C9" s="30"/>
      <c r="D9" s="30"/>
      <c r="E9" s="30"/>
      <c r="F9" s="31"/>
      <c r="G9" s="32"/>
      <c r="H9" s="34"/>
      <c r="I9" s="34"/>
      <c r="U9" s="143"/>
      <c r="V9" s="143"/>
      <c r="W9" s="143"/>
      <c r="Y9" s="12"/>
      <c r="Z9" s="12"/>
      <c r="AA9" s="14"/>
      <c r="AB9" s="14"/>
      <c r="AC9" s="14"/>
    </row>
    <row r="10" spans="1:33" ht="27" customHeight="1">
      <c r="A10" s="33"/>
      <c r="B10" s="30"/>
      <c r="C10" s="30"/>
      <c r="D10" s="30"/>
      <c r="E10" s="30"/>
      <c r="F10" s="31"/>
      <c r="G10" s="32"/>
      <c r="H10" s="34"/>
      <c r="I10" s="34"/>
      <c r="U10" s="272" t="s">
        <v>19</v>
      </c>
      <c r="V10" s="272" t="s">
        <v>20</v>
      </c>
      <c r="W10" s="272" t="s">
        <v>15</v>
      </c>
      <c r="X10" s="272" t="s">
        <v>16</v>
      </c>
      <c r="Y10" s="273" t="s">
        <v>21</v>
      </c>
      <c r="Z10" s="273" t="s">
        <v>22</v>
      </c>
      <c r="AA10" s="268" t="s">
        <v>57</v>
      </c>
      <c r="AB10" s="268" t="s">
        <v>40</v>
      </c>
      <c r="AC10" s="268"/>
      <c r="AD10" s="268" t="s">
        <v>61</v>
      </c>
      <c r="AE10" s="268" t="s">
        <v>196</v>
      </c>
    </row>
    <row r="11" spans="1:33" ht="26.25" customHeight="1">
      <c r="A11" s="28"/>
      <c r="B11" s="16"/>
      <c r="C11" s="17"/>
      <c r="D11" s="17"/>
      <c r="E11" s="17"/>
      <c r="F11" s="16"/>
      <c r="G11" s="18"/>
      <c r="H11" s="29"/>
      <c r="I11" s="29"/>
      <c r="U11" s="272"/>
      <c r="V11" s="272"/>
      <c r="W11" s="272"/>
      <c r="X11" s="272"/>
      <c r="Y11" s="273"/>
      <c r="Z11" s="273"/>
      <c r="AA11" s="268"/>
      <c r="AB11" s="144"/>
      <c r="AC11" s="144"/>
      <c r="AD11" s="268"/>
      <c r="AE11" s="268"/>
    </row>
    <row r="12" spans="1:33" ht="87.75" customHeight="1">
      <c r="A12" s="15"/>
      <c r="C12" s="19"/>
      <c r="D12" s="19"/>
      <c r="F12" s="19"/>
      <c r="G12" s="20"/>
      <c r="U12" s="90" t="s">
        <v>189</v>
      </c>
      <c r="V12" s="107">
        <v>555</v>
      </c>
      <c r="W12" s="44" t="s">
        <v>187</v>
      </c>
      <c r="X12" s="44" t="s">
        <v>88</v>
      </c>
      <c r="Y12" s="139" t="s">
        <v>140</v>
      </c>
      <c r="Z12" s="139" t="s">
        <v>188</v>
      </c>
      <c r="AA12" s="140">
        <v>10000</v>
      </c>
      <c r="AB12" s="141">
        <v>19.2</v>
      </c>
      <c r="AC12" s="142"/>
      <c r="AD12" s="140">
        <v>10000</v>
      </c>
      <c r="AE12" s="140">
        <v>0</v>
      </c>
      <c r="AF12" s="209" t="s">
        <v>239</v>
      </c>
      <c r="AG12" s="209" t="s">
        <v>240</v>
      </c>
    </row>
    <row r="13" spans="1:33" ht="84.75" customHeight="1">
      <c r="A13" s="15"/>
      <c r="C13" s="19"/>
      <c r="D13" s="19"/>
      <c r="F13" s="19"/>
      <c r="G13" s="20"/>
      <c r="U13" s="90" t="s">
        <v>190</v>
      </c>
      <c r="V13" s="107">
        <v>555</v>
      </c>
      <c r="W13" s="44" t="s">
        <v>88</v>
      </c>
      <c r="X13" s="44" t="s">
        <v>37</v>
      </c>
      <c r="Y13" s="139" t="s">
        <v>191</v>
      </c>
      <c r="Z13" s="139" t="s">
        <v>188</v>
      </c>
      <c r="AA13" s="140">
        <v>4000</v>
      </c>
      <c r="AB13" s="141"/>
      <c r="AC13" s="142"/>
      <c r="AD13" s="140"/>
      <c r="AE13" s="140">
        <v>0</v>
      </c>
      <c r="AG13" s="210"/>
    </row>
    <row r="14" spans="1:33" ht="84" customHeight="1">
      <c r="A14" s="15"/>
      <c r="C14" s="19"/>
      <c r="D14" s="19"/>
      <c r="F14" s="19"/>
      <c r="G14" s="20"/>
      <c r="U14" s="90" t="s">
        <v>192</v>
      </c>
      <c r="V14" s="107">
        <v>555</v>
      </c>
      <c r="W14" s="44" t="s">
        <v>88</v>
      </c>
      <c r="X14" s="44" t="s">
        <v>37</v>
      </c>
      <c r="Y14" s="139" t="s">
        <v>191</v>
      </c>
      <c r="Z14" s="139" t="s">
        <v>188</v>
      </c>
      <c r="AA14" s="140">
        <v>2800</v>
      </c>
      <c r="AB14" s="141"/>
      <c r="AC14" s="142"/>
      <c r="AD14" s="140">
        <v>3000</v>
      </c>
      <c r="AE14" s="140">
        <v>0</v>
      </c>
    </row>
    <row r="15" spans="1:33" ht="101.25" customHeight="1">
      <c r="A15" s="15"/>
      <c r="C15" s="19"/>
      <c r="D15" s="19"/>
      <c r="F15" s="19"/>
      <c r="G15" s="20"/>
      <c r="U15" s="90" t="s">
        <v>193</v>
      </c>
      <c r="V15" s="107">
        <v>555</v>
      </c>
      <c r="W15" s="44" t="s">
        <v>88</v>
      </c>
      <c r="X15" s="44" t="s">
        <v>37</v>
      </c>
      <c r="Y15" s="139" t="s">
        <v>89</v>
      </c>
      <c r="Z15" s="139" t="s">
        <v>188</v>
      </c>
      <c r="AA15" s="140">
        <v>10000</v>
      </c>
      <c r="AB15" s="141"/>
      <c r="AC15" s="142"/>
      <c r="AD15" s="140">
        <v>10000</v>
      </c>
      <c r="AE15" s="140">
        <v>0</v>
      </c>
    </row>
    <row r="16" spans="1:33" ht="95.25" customHeight="1">
      <c r="A16" s="15"/>
      <c r="C16" s="19"/>
      <c r="D16" s="19"/>
      <c r="F16" s="19"/>
      <c r="G16" s="20"/>
      <c r="U16" s="90" t="s">
        <v>194</v>
      </c>
      <c r="V16" s="107">
        <v>555</v>
      </c>
      <c r="W16" s="44" t="s">
        <v>187</v>
      </c>
      <c r="X16" s="44" t="s">
        <v>88</v>
      </c>
      <c r="Y16" s="139" t="s">
        <v>96</v>
      </c>
      <c r="Z16" s="139" t="s">
        <v>188</v>
      </c>
      <c r="AA16" s="140">
        <v>35000</v>
      </c>
      <c r="AB16" s="141"/>
      <c r="AC16" s="142"/>
      <c r="AD16" s="140">
        <v>35000</v>
      </c>
      <c r="AE16" s="140">
        <v>35000</v>
      </c>
    </row>
    <row r="17" spans="11:31">
      <c r="U17" s="135" t="s">
        <v>36</v>
      </c>
      <c r="V17" s="45"/>
      <c r="W17" s="46"/>
      <c r="X17" s="46"/>
      <c r="Y17" s="46"/>
      <c r="Z17" s="47"/>
      <c r="AA17" s="136">
        <f>AA12+AA13+AA14+AA15+AA16</f>
        <v>61800</v>
      </c>
      <c r="AB17" s="275">
        <f>SUM(AB12:AC12)</f>
        <v>19.2</v>
      </c>
      <c r="AC17" s="276"/>
      <c r="AD17" s="136">
        <f>AD12+AD13+AD14+AD15+AD16</f>
        <v>58000</v>
      </c>
      <c r="AE17" s="136">
        <f>AE12+AE13+AE14+AE15+AE16</f>
        <v>35000</v>
      </c>
    </row>
    <row r="18" spans="11:31">
      <c r="U18" s="8"/>
      <c r="V18" s="8"/>
      <c r="W18" s="8"/>
      <c r="X18" s="8"/>
      <c r="Y18" s="8"/>
      <c r="Z18" s="8"/>
      <c r="AA18" s="8"/>
      <c r="AB18" s="8"/>
      <c r="AC18" s="8"/>
    </row>
    <row r="19" spans="11:31">
      <c r="U19" s="8"/>
      <c r="V19" s="8"/>
      <c r="W19" s="8"/>
      <c r="X19" s="8"/>
      <c r="Y19" s="8"/>
      <c r="Z19" s="8"/>
      <c r="AA19" s="8"/>
      <c r="AB19" s="8"/>
      <c r="AC19" s="8"/>
    </row>
    <row r="20" spans="11:31">
      <c r="U20" s="8"/>
      <c r="V20" s="8"/>
      <c r="W20" s="8"/>
      <c r="X20" s="8"/>
      <c r="Y20" s="8"/>
      <c r="Z20" s="8"/>
      <c r="AA20" s="8"/>
      <c r="AB20" s="8"/>
      <c r="AC20" s="8"/>
    </row>
    <row r="21" spans="11:31">
      <c r="U21" s="8"/>
      <c r="V21" s="8"/>
      <c r="W21" s="8"/>
      <c r="X21" s="8"/>
      <c r="Y21" s="8"/>
      <c r="Z21" s="8"/>
      <c r="AA21" s="8"/>
      <c r="AB21" s="8"/>
      <c r="AC21" s="8"/>
    </row>
    <row r="22" spans="11:31">
      <c r="K22" s="274"/>
      <c r="L22" s="274"/>
      <c r="M22" s="270"/>
      <c r="N22" s="270"/>
      <c r="U22" s="8"/>
      <c r="V22" s="8"/>
      <c r="W22" s="8"/>
      <c r="X22" s="8"/>
      <c r="Y22" s="8"/>
      <c r="Z22" s="8"/>
      <c r="AA22" s="8"/>
      <c r="AB22" s="8"/>
      <c r="AC22" s="8"/>
    </row>
    <row r="23" spans="11:31">
      <c r="K23" s="270"/>
      <c r="L23" s="270"/>
      <c r="M23" s="270"/>
      <c r="N23" s="270"/>
      <c r="U23" s="8"/>
      <c r="V23" s="8"/>
      <c r="W23" s="8"/>
      <c r="X23" s="8"/>
      <c r="Y23" s="8"/>
      <c r="Z23" s="8"/>
      <c r="AA23" s="8"/>
      <c r="AB23" s="8"/>
      <c r="AC23" s="8"/>
    </row>
    <row r="24" spans="11:31">
      <c r="K24" s="270"/>
      <c r="L24" s="270"/>
      <c r="M24" s="270"/>
      <c r="N24" s="270"/>
      <c r="U24" s="8"/>
      <c r="V24" s="8"/>
      <c r="W24" s="8"/>
      <c r="X24" s="8"/>
      <c r="Y24" s="8"/>
      <c r="Z24" s="8"/>
      <c r="AA24" s="8"/>
      <c r="AB24" s="8"/>
      <c r="AC24" s="8"/>
    </row>
    <row r="25" spans="11:31">
      <c r="K25" s="270"/>
      <c r="L25" s="270"/>
      <c r="M25" s="270"/>
      <c r="N25" s="270"/>
      <c r="U25" s="8"/>
      <c r="V25" s="8"/>
      <c r="W25" s="8"/>
      <c r="X25" s="8"/>
      <c r="Y25" s="8"/>
      <c r="Z25" s="8"/>
      <c r="AA25" s="8"/>
      <c r="AB25" s="8"/>
      <c r="AC25" s="8"/>
    </row>
    <row r="26" spans="11:31">
      <c r="K26" s="270"/>
      <c r="L26" s="270"/>
      <c r="M26" s="270"/>
      <c r="N26" s="270"/>
      <c r="U26" s="8"/>
      <c r="V26" s="8"/>
      <c r="W26" s="8"/>
      <c r="X26" s="8"/>
      <c r="Y26" s="8"/>
      <c r="Z26" s="8"/>
      <c r="AA26" s="8"/>
      <c r="AB26" s="8"/>
      <c r="AC26" s="8"/>
    </row>
    <row r="27" spans="11:31">
      <c r="K27" s="270"/>
      <c r="L27" s="270"/>
      <c r="M27" s="270"/>
      <c r="N27" s="270"/>
      <c r="U27" s="8"/>
      <c r="V27" s="8"/>
      <c r="W27" s="8"/>
      <c r="X27" s="8"/>
      <c r="Y27" s="8"/>
      <c r="Z27" s="8"/>
      <c r="AA27" s="8"/>
      <c r="AB27" s="8"/>
      <c r="AC27" s="8"/>
    </row>
    <row r="28" spans="11:31">
      <c r="K28" s="270"/>
      <c r="L28" s="270"/>
      <c r="M28" s="270"/>
      <c r="N28" s="270"/>
      <c r="U28" s="8"/>
      <c r="V28" s="8"/>
      <c r="W28" s="8"/>
      <c r="X28" s="8"/>
      <c r="Y28" s="8"/>
      <c r="Z28" s="8"/>
      <c r="AA28" s="8"/>
      <c r="AB28" s="8"/>
      <c r="AC28" s="8"/>
    </row>
    <row r="29" spans="11:31">
      <c r="K29" s="270"/>
      <c r="L29" s="270"/>
      <c r="M29" s="270"/>
      <c r="N29" s="270"/>
      <c r="U29" s="8"/>
      <c r="V29" s="8"/>
      <c r="W29" s="8"/>
      <c r="X29" s="8"/>
      <c r="Y29" s="8"/>
      <c r="Z29" s="8"/>
      <c r="AA29" s="8"/>
      <c r="AB29" s="8"/>
      <c r="AC29" s="8"/>
    </row>
    <row r="30" spans="11:31">
      <c r="K30" s="270"/>
      <c r="L30" s="270"/>
      <c r="M30" s="270"/>
      <c r="N30" s="270"/>
    </row>
  </sheetData>
  <mergeCells count="16">
    <mergeCell ref="K22:N30"/>
    <mergeCell ref="AB17:AC17"/>
    <mergeCell ref="U10:U11"/>
    <mergeCell ref="AA10:AA11"/>
    <mergeCell ref="AD10:AD11"/>
    <mergeCell ref="AE10:AE11"/>
    <mergeCell ref="V1:AC1"/>
    <mergeCell ref="B1:I1"/>
    <mergeCell ref="A2:G2"/>
    <mergeCell ref="AB10:AC10"/>
    <mergeCell ref="V10:V11"/>
    <mergeCell ref="U2:AE2"/>
    <mergeCell ref="W10:W11"/>
    <mergeCell ref="X10:X11"/>
    <mergeCell ref="Y10:Y11"/>
    <mergeCell ref="Z10:Z11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F9"/>
  <sheetViews>
    <sheetView topLeftCell="C1" workbookViewId="0">
      <selection activeCell="C19" sqref="C19"/>
    </sheetView>
  </sheetViews>
  <sheetFormatPr defaultRowHeight="12.75"/>
  <cols>
    <col min="3" max="3" width="59.28515625" customWidth="1"/>
    <col min="4" max="4" width="18.140625" customWidth="1"/>
  </cols>
  <sheetData>
    <row r="1" spans="3:6" ht="45.75" customHeight="1">
      <c r="C1" s="277" t="s">
        <v>109</v>
      </c>
      <c r="D1" s="277"/>
      <c r="E1" s="91"/>
      <c r="F1" s="91"/>
    </row>
    <row r="2" spans="3:6">
      <c r="C2" s="278" t="s">
        <v>110</v>
      </c>
      <c r="D2" s="278"/>
    </row>
    <row r="4" spans="3:6" ht="23.25" customHeight="1">
      <c r="C4" s="51" t="s">
        <v>102</v>
      </c>
      <c r="D4" s="49"/>
    </row>
    <row r="5" spans="3:6">
      <c r="C5" s="49"/>
      <c r="D5" s="49" t="s">
        <v>24</v>
      </c>
    </row>
    <row r="6" spans="3:6">
      <c r="C6" s="52" t="s">
        <v>9</v>
      </c>
      <c r="D6" s="52" t="s">
        <v>47</v>
      </c>
    </row>
    <row r="7" spans="3:6" ht="23.25" customHeight="1">
      <c r="C7" s="53" t="s">
        <v>62</v>
      </c>
      <c r="D7" s="54">
        <v>0</v>
      </c>
    </row>
    <row r="8" spans="3:6" ht="25.5" customHeight="1">
      <c r="C8" s="53" t="s">
        <v>63</v>
      </c>
      <c r="D8" s="54">
        <v>0</v>
      </c>
    </row>
    <row r="9" spans="3:6" ht="27" customHeight="1">
      <c r="C9" s="53" t="s">
        <v>64</v>
      </c>
      <c r="D9" s="54">
        <v>0</v>
      </c>
    </row>
  </sheetData>
  <mergeCells count="2">
    <mergeCell ref="C1:D1"/>
    <mergeCell ref="C2:D2"/>
  </mergeCells>
  <pageMargins left="0.7" right="0.7" top="0.75" bottom="0.75" header="0.3" footer="0.3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прил 1 табл 1</vt:lpstr>
      <vt:lpstr>прил 1 табл 2</vt:lpstr>
      <vt:lpstr>пр.5    (2020)</vt:lpstr>
      <vt:lpstr>пр. 5     (2020-2021)</vt:lpstr>
      <vt:lpstr>пр.    6  (2019)</vt:lpstr>
      <vt:lpstr>пр.  6 (2020-2021)</vt:lpstr>
      <vt:lpstr>пр.8   2020 (2021-2022)</vt:lpstr>
      <vt:lpstr>прилож 12</vt:lpstr>
      <vt:lpstr>верх предел</vt:lpstr>
      <vt:lpstr>прогнох осн характ</vt:lpstr>
      <vt:lpstr>Лист1</vt:lpstr>
      <vt:lpstr>пр.14</vt:lpstr>
      <vt:lpstr>Лист2</vt:lpstr>
      <vt:lpstr>Лист3</vt:lpstr>
      <vt:lpstr>Лист4</vt:lpstr>
      <vt:lpstr>'прил 1 табл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</cp:lastModifiedBy>
  <cp:lastPrinted>2020-12-13T05:59:40Z</cp:lastPrinted>
  <dcterms:created xsi:type="dcterms:W3CDTF">2008-10-03T03:31:45Z</dcterms:created>
  <dcterms:modified xsi:type="dcterms:W3CDTF">2021-11-20T11:56:38Z</dcterms:modified>
</cp:coreProperties>
</file>